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WIN-VUISINOFIT2\Users\Administrator\Dropbox\ÖGSW\Arbeitsbehelfe\2024\"/>
    </mc:Choice>
  </mc:AlternateContent>
  <xr:revisionPtr revIDLastSave="0" documentId="13_ncr:1_{4E675438-05AC-4D05-98A5-6913443924D5}" xr6:coauthVersionLast="47" xr6:coauthVersionMax="47" xr10:uidLastSave="{00000000-0000-0000-0000-000000000000}"/>
  <bookViews>
    <workbookView xWindow="-28920" yWindow="30" windowWidth="29040" windowHeight="15840" xr2:uid="{00000000-000D-0000-FFFF-FFFF00000000}"/>
  </bookViews>
  <sheets>
    <sheet name="EAR" sheetId="1" r:id="rId1"/>
    <sheet name="ESt-Tarif" sheetId="4" r:id="rId2"/>
  </sheets>
  <calcPr calcId="181029"/>
</workbook>
</file>

<file path=xl/calcChain.xml><?xml version="1.0" encoding="utf-8"?>
<calcChain xmlns="http://schemas.openxmlformats.org/spreadsheetml/2006/main">
  <c r="C24" i="1" l="1"/>
  <c r="G24" i="1"/>
  <c r="E24" i="1"/>
  <c r="E8" i="1"/>
  <c r="G27" i="1"/>
  <c r="E27" i="1"/>
  <c r="G23" i="1"/>
  <c r="E23" i="1"/>
  <c r="G11" i="1"/>
  <c r="E11" i="1"/>
  <c r="G8" i="1"/>
  <c r="C8" i="1"/>
  <c r="C6" i="4"/>
  <c r="E6" i="4" s="1"/>
  <c r="F6" i="4" s="1"/>
  <c r="A7" i="4"/>
  <c r="C7" i="4"/>
  <c r="E7" i="4" s="1"/>
  <c r="A8" i="4"/>
  <c r="C8" i="4" s="1"/>
  <c r="E8" i="4" s="1"/>
  <c r="A9" i="4"/>
  <c r="C9" i="4" s="1"/>
  <c r="E9" i="4" s="1"/>
  <c r="A10" i="4"/>
  <c r="C10" i="4" s="1"/>
  <c r="E10" i="4" s="1"/>
  <c r="A11" i="4"/>
  <c r="E11" i="4"/>
  <c r="A36" i="1"/>
  <c r="G35" i="1"/>
  <c r="E35" i="1"/>
  <c r="C35" i="1"/>
  <c r="F7" i="4" l="1"/>
  <c r="F8" i="4" s="1"/>
  <c r="F9" i="4" s="1"/>
  <c r="F10" i="4" s="1"/>
  <c r="F11" i="4" s="1"/>
  <c r="C9" i="1"/>
  <c r="G9" i="1"/>
  <c r="E9" i="1"/>
  <c r="E10" i="1" s="1"/>
  <c r="G10" i="1" l="1"/>
  <c r="C10" i="1"/>
  <c r="C36" i="1"/>
  <c r="E36" i="1"/>
  <c r="G36" i="1"/>
  <c r="E45" i="1"/>
  <c r="E49" i="1" s="1"/>
  <c r="E21" i="1"/>
  <c r="G45" i="1"/>
  <c r="G21" i="1"/>
  <c r="C45" i="1"/>
  <c r="C49" i="1" s="1"/>
  <c r="C21" i="1"/>
  <c r="G47" i="1"/>
  <c r="G49" i="1"/>
  <c r="G48" i="1"/>
  <c r="E48" i="1"/>
  <c r="G22" i="1" l="1"/>
  <c r="E22" i="1"/>
  <c r="C22" i="1"/>
  <c r="E47" i="1"/>
  <c r="E50" i="1" s="1"/>
  <c r="E52" i="1" s="1"/>
  <c r="C48" i="1"/>
  <c r="C47" i="1"/>
  <c r="G50" i="1"/>
  <c r="G52" i="1" s="1"/>
  <c r="C25" i="1" l="1"/>
  <c r="C28" i="1" s="1"/>
  <c r="C50" i="1"/>
  <c r="C52" i="1" s="1"/>
  <c r="A24" i="1"/>
  <c r="A22" i="1"/>
  <c r="G25" i="1" l="1"/>
  <c r="E25" i="1"/>
  <c r="E28" i="1" s="1"/>
  <c r="G29" i="1" l="1"/>
  <c r="G28" i="1"/>
  <c r="G30" i="1"/>
  <c r="E29" i="1"/>
  <c r="E30" i="1"/>
  <c r="G31" i="1" l="1"/>
  <c r="G12" i="1" s="1"/>
  <c r="E31" i="1"/>
  <c r="E12" i="1" l="1"/>
  <c r="E13" i="1" s="1"/>
  <c r="E14" i="1" s="1"/>
  <c r="G13" i="1"/>
  <c r="G14" i="1" s="1"/>
  <c r="G15" i="1"/>
  <c r="G38" i="1"/>
  <c r="E38" i="1"/>
  <c r="E15" i="1"/>
  <c r="G17" i="1" l="1"/>
  <c r="G37" i="1" s="1"/>
  <c r="E17" i="1"/>
  <c r="E37" i="1" s="1"/>
  <c r="G39" i="1"/>
  <c r="G40" i="1" s="1"/>
  <c r="G42" i="1"/>
  <c r="C30" i="1"/>
  <c r="C29" i="1"/>
  <c r="C31" i="1"/>
  <c r="C12" i="1" s="1"/>
  <c r="C38" i="1"/>
  <c r="E42" i="1"/>
  <c r="E39" i="1"/>
  <c r="E40" i="1" s="1"/>
  <c r="C13" i="1" l="1"/>
  <c r="C14" i="1" l="1"/>
  <c r="C15" i="1"/>
  <c r="C17" i="1" s="1"/>
  <c r="C37" i="1" s="1"/>
  <c r="C42" i="1" s="1"/>
  <c r="C39" i="1"/>
  <c r="C40" i="1" s="1"/>
</calcChain>
</file>

<file path=xl/sharedStrings.xml><?xml version="1.0" encoding="utf-8"?>
<sst xmlns="http://schemas.openxmlformats.org/spreadsheetml/2006/main" count="46" uniqueCount="42">
  <si>
    <t>-GSVG</t>
  </si>
  <si>
    <t>Selbständige Einkünfte</t>
  </si>
  <si>
    <t>UV</t>
  </si>
  <si>
    <t>PV</t>
  </si>
  <si>
    <t>KV</t>
  </si>
  <si>
    <t>Einkünfte aus selbständiger Arbeit</t>
  </si>
  <si>
    <t>€</t>
  </si>
  <si>
    <t>Einkünfte</t>
  </si>
  <si>
    <t>Einkommensteuer</t>
  </si>
  <si>
    <t>GF-Bezug monatlich</t>
  </si>
  <si>
    <t>GF-Bezüge jährlich</t>
  </si>
  <si>
    <t>Einkommen bis</t>
  </si>
  <si>
    <t>Einkommen von</t>
  </si>
  <si>
    <t>Differenz</t>
  </si>
  <si>
    <t>Grenzsteuersatz</t>
  </si>
  <si>
    <t>Hinzurechnung</t>
  </si>
  <si>
    <t>Hinzurechnung ges.</t>
  </si>
  <si>
    <t>SeVo</t>
  </si>
  <si>
    <t>fix</t>
  </si>
  <si>
    <t>GF-Bezug</t>
  </si>
  <si>
    <t>abzgl. GSVG</t>
  </si>
  <si>
    <t>Abgaben gesamt  in %</t>
  </si>
  <si>
    <t>netto monatlich</t>
  </si>
  <si>
    <t>netto</t>
  </si>
  <si>
    <t>Lohnabgaben für GmbH</t>
  </si>
  <si>
    <t>Lohnabgaben:</t>
  </si>
  <si>
    <t>KommSt</t>
  </si>
  <si>
    <t>DB</t>
  </si>
  <si>
    <t>DZ</t>
  </si>
  <si>
    <t>Gesamtkosten GmbH</t>
  </si>
  <si>
    <t>Einkommensteuer:</t>
  </si>
  <si>
    <t>-BA</t>
  </si>
  <si>
    <t>Nettoeinkommen:</t>
  </si>
  <si>
    <t>abzgl. Einkommensteuer</t>
  </si>
  <si>
    <t>GSVG</t>
  </si>
  <si>
    <t>Beitragsgrundlage GSVG</t>
  </si>
  <si>
    <t>H O C H R E C H N U N G   G F - B E Z Ü G E   2 0 2 4</t>
  </si>
  <si>
    <t>Tarifstufen2024</t>
  </si>
  <si>
    <t>-Arbeitsplatzpauschale</t>
  </si>
  <si>
    <r>
      <t>GSVG (</t>
    </r>
    <r>
      <rPr>
        <b/>
        <i/>
        <sz val="11"/>
        <rFont val="Arial"/>
        <family val="2"/>
      </rPr>
      <t>Höchstbeitragsgrundlage € 84.840,00):</t>
    </r>
  </si>
  <si>
    <t>Gewinnfreibetrag (max. € 4.950,00)</t>
  </si>
  <si>
    <t>Haftung ausgeschlossen!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</si>
</sst>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3"/>
      <name val="Univers"/>
    </font>
    <font>
      <sz val="8"/>
      <name val="Univers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/>
    <xf numFmtId="0" fontId="4" fillId="0" borderId="0" xfId="0" quotePrefix="1" applyFont="1"/>
    <xf numFmtId="4" fontId="4" fillId="0" borderId="2" xfId="0" applyNumberFormat="1" applyFont="1" applyBorder="1"/>
    <xf numFmtId="4" fontId="4" fillId="0" borderId="4" xfId="0" applyNumberFormat="1" applyFont="1" applyBorder="1"/>
    <xf numFmtId="0" fontId="4" fillId="0" borderId="3" xfId="0" applyFont="1" applyBorder="1"/>
    <xf numFmtId="4" fontId="4" fillId="0" borderId="3" xfId="0" applyNumberFormat="1" applyFont="1" applyBorder="1"/>
    <xf numFmtId="2" fontId="4" fillId="0" borderId="0" xfId="0" applyNumberFormat="1" applyFont="1"/>
    <xf numFmtId="9" fontId="4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2" fillId="0" borderId="6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4" fontId="3" fillId="0" borderId="9" xfId="0" applyNumberFormat="1" applyFont="1" applyBorder="1"/>
    <xf numFmtId="4" fontId="3" fillId="0" borderId="8" xfId="0" applyNumberFormat="1" applyFont="1" applyBorder="1"/>
    <xf numFmtId="4" fontId="3" fillId="0" borderId="10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11" xfId="0" applyNumberFormat="1" applyFont="1" applyBorder="1"/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9" fontId="3" fillId="0" borderId="0" xfId="0" applyNumberFormat="1" applyFont="1"/>
    <xf numFmtId="10" fontId="3" fillId="0" borderId="0" xfId="0" applyNumberFormat="1" applyFont="1"/>
    <xf numFmtId="4" fontId="3" fillId="0" borderId="5" xfId="0" applyNumberFormat="1" applyFont="1" applyBorder="1"/>
    <xf numFmtId="4" fontId="5" fillId="0" borderId="2" xfId="0" applyNumberFormat="1" applyFont="1" applyBorder="1"/>
    <xf numFmtId="14" fontId="3" fillId="0" borderId="0" xfId="0" applyNumberFormat="1" applyFont="1"/>
    <xf numFmtId="4" fontId="4" fillId="3" borderId="0" xfId="0" applyNumberFormat="1" applyFont="1" applyFill="1"/>
    <xf numFmtId="0" fontId="5" fillId="3" borderId="0" xfId="0" applyFont="1" applyFill="1"/>
    <xf numFmtId="4" fontId="5" fillId="3" borderId="0" xfId="0" applyNumberFormat="1" applyFont="1" applyFill="1"/>
    <xf numFmtId="0" fontId="4" fillId="4" borderId="0" xfId="0" applyFont="1" applyFill="1"/>
    <xf numFmtId="4" fontId="4" fillId="4" borderId="2" xfId="0" applyNumberFormat="1" applyFont="1" applyFill="1" applyBorder="1"/>
    <xf numFmtId="0" fontId="5" fillId="4" borderId="0" xfId="0" applyFont="1" applyFill="1"/>
    <xf numFmtId="0" fontId="6" fillId="4" borderId="0" xfId="0" applyFont="1" applyFill="1"/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6"/>
  <sheetViews>
    <sheetView tabSelected="1" zoomScaleNormal="100" workbookViewId="0">
      <selection activeCell="A55" sqref="A55"/>
    </sheetView>
  </sheetViews>
  <sheetFormatPr baseColWidth="10" defaultColWidth="10.88671875" defaultRowHeight="14.25" x14ac:dyDescent="0.2"/>
  <cols>
    <col min="1" max="1" width="28.33203125" style="1" customWidth="1"/>
    <col min="2" max="2" width="5.6640625" style="1" bestFit="1" customWidth="1"/>
    <col min="3" max="3" width="8.44140625" style="1" bestFit="1" customWidth="1"/>
    <col min="4" max="4" width="4.6640625" style="1" customWidth="1"/>
    <col min="5" max="5" width="8.44140625" style="2" bestFit="1" customWidth="1"/>
    <col min="6" max="6" width="4.6640625" style="1" customWidth="1"/>
    <col min="7" max="7" width="8.44140625" style="1" bestFit="1" customWidth="1"/>
    <col min="8" max="16384" width="10.88671875" style="1"/>
  </cols>
  <sheetData>
    <row r="1" spans="1:7" ht="15" x14ac:dyDescent="0.25">
      <c r="A1" s="3"/>
      <c r="E1" s="4"/>
      <c r="G1" s="33">
        <v>45386</v>
      </c>
    </row>
    <row r="2" spans="1:7" x14ac:dyDescent="0.2">
      <c r="A2" s="15"/>
    </row>
    <row r="4" spans="1:7" ht="15" x14ac:dyDescent="0.25">
      <c r="A4" s="41" t="s">
        <v>36</v>
      </c>
      <c r="B4" s="41"/>
      <c r="C4" s="41"/>
      <c r="D4" s="41"/>
      <c r="E4" s="41"/>
      <c r="F4" s="41"/>
      <c r="G4" s="41"/>
    </row>
    <row r="6" spans="1:7" x14ac:dyDescent="0.2">
      <c r="C6" s="5" t="s">
        <v>6</v>
      </c>
      <c r="E6" s="5" t="s">
        <v>6</v>
      </c>
      <c r="G6" s="5" t="s">
        <v>6</v>
      </c>
    </row>
    <row r="7" spans="1:7" ht="15" x14ac:dyDescent="0.25">
      <c r="A7" s="3" t="s">
        <v>30</v>
      </c>
      <c r="G7" s="2"/>
    </row>
    <row r="8" spans="1:7" x14ac:dyDescent="0.2">
      <c r="A8" s="1" t="s">
        <v>9</v>
      </c>
      <c r="C8" s="2">
        <f>75000/12</f>
        <v>6250</v>
      </c>
      <c r="D8" s="2"/>
      <c r="E8" s="2">
        <f>69000/12</f>
        <v>5750</v>
      </c>
      <c r="F8" s="2"/>
      <c r="G8" s="2">
        <f>84000/12</f>
        <v>7000</v>
      </c>
    </row>
    <row r="9" spans="1:7" x14ac:dyDescent="0.2">
      <c r="A9" s="1" t="s">
        <v>10</v>
      </c>
      <c r="C9" s="34">
        <f>C8*12</f>
        <v>75000</v>
      </c>
      <c r="D9" s="2"/>
      <c r="E9" s="34">
        <f>E8*12</f>
        <v>69000</v>
      </c>
      <c r="G9" s="34">
        <f>G8*12</f>
        <v>84000</v>
      </c>
    </row>
    <row r="10" spans="1:7" x14ac:dyDescent="0.2">
      <c r="A10" s="8" t="s">
        <v>31</v>
      </c>
      <c r="B10" s="14">
        <v>0.06</v>
      </c>
      <c r="C10" s="2">
        <f>C9*-$B10</f>
        <v>-4500</v>
      </c>
      <c r="D10" s="2"/>
      <c r="E10" s="2">
        <f>E9*-$B10</f>
        <v>-4140</v>
      </c>
      <c r="G10" s="2">
        <f>G9*-$B10</f>
        <v>-5040</v>
      </c>
    </row>
    <row r="11" spans="1:7" x14ac:dyDescent="0.2">
      <c r="A11" s="8" t="s">
        <v>38</v>
      </c>
      <c r="B11" s="14"/>
      <c r="C11" s="2">
        <v>-300</v>
      </c>
      <c r="D11" s="2"/>
      <c r="E11" s="2">
        <f>C11</f>
        <v>-300</v>
      </c>
      <c r="G11" s="2">
        <f>C11</f>
        <v>-300</v>
      </c>
    </row>
    <row r="12" spans="1:7" x14ac:dyDescent="0.2">
      <c r="A12" s="8" t="s">
        <v>0</v>
      </c>
      <c r="C12" s="6">
        <f>-C31</f>
        <v>-17642.775000000001</v>
      </c>
      <c r="D12" s="2"/>
      <c r="E12" s="6">
        <f>-E31</f>
        <v>-16129.563000000002</v>
      </c>
      <c r="G12" s="6">
        <f>-G31</f>
        <v>-19912.593000000001</v>
      </c>
    </row>
    <row r="13" spans="1:7" x14ac:dyDescent="0.2">
      <c r="A13" s="1" t="s">
        <v>1</v>
      </c>
      <c r="C13" s="2">
        <f>SUM(C9:C12)</f>
        <v>52557.224999999999</v>
      </c>
      <c r="D13" s="2"/>
      <c r="E13" s="2">
        <f>SUM(E9:E12)</f>
        <v>48430.436999999998</v>
      </c>
      <c r="G13" s="2">
        <f>SUM(G9:G12)</f>
        <v>58747.406999999999</v>
      </c>
    </row>
    <row r="14" spans="1:7" x14ac:dyDescent="0.2">
      <c r="A14" s="1" t="s">
        <v>40</v>
      </c>
      <c r="B14" s="14">
        <v>0.15</v>
      </c>
      <c r="C14" s="2">
        <f>-IF(C13&lt;=3300,C13*$B14,IF(C13&gt;=33000,4950))</f>
        <v>-4950</v>
      </c>
      <c r="D14" s="2"/>
      <c r="E14" s="2">
        <f>-IF(E13&lt;=3300,E13*$B14,IF(E13&gt;=33000,4950))</f>
        <v>-4950</v>
      </c>
      <c r="G14" s="2">
        <f>-IF(G13&lt;=3300,G13*$B14,IF(G13&gt;=33000,4950))</f>
        <v>-4950</v>
      </c>
    </row>
    <row r="15" spans="1:7" ht="15" thickBot="1" x14ac:dyDescent="0.25">
      <c r="A15" s="1" t="s">
        <v>5</v>
      </c>
      <c r="C15" s="9">
        <f>SUM(C13:C14)</f>
        <v>47607.224999999999</v>
      </c>
      <c r="D15" s="2"/>
      <c r="E15" s="9">
        <f>SUM(E13:E14)</f>
        <v>43480.436999999998</v>
      </c>
      <c r="G15" s="9">
        <f>SUM(G13:G14)</f>
        <v>53797.406999999999</v>
      </c>
    </row>
    <row r="16" spans="1:7" ht="15" thickTop="1" x14ac:dyDescent="0.2">
      <c r="D16" s="2"/>
      <c r="G16" s="2"/>
    </row>
    <row r="17" spans="1:7" ht="15.75" thickBot="1" x14ac:dyDescent="0.3">
      <c r="A17" s="3" t="s">
        <v>8</v>
      </c>
      <c r="C17" s="10">
        <f>IF(C15&lt;='ESt-Tarif'!$A$6,0,IF(C15&lt;='ESt-Tarif'!$B$6,((C15-'ESt-Tarif'!$A$6)*'ESt-Tarif'!$F$6)/'ESt-Tarif'!$C$6,IF(C15&lt;='ESt-Tarif'!$B$7,((C15-'ESt-Tarif'!$A$7)*'ESt-Tarif'!$E$7)/'ESt-Tarif'!$C$7+'ESt-Tarif'!$F$6,IF(C15&lt;='ESt-Tarif'!$B$8,((C15-'ESt-Tarif'!$A$8)*'ESt-Tarif'!$E$8)/'ESt-Tarif'!$C$8+'ESt-Tarif'!$F$7,IF(C15&lt;='ESt-Tarif'!$B$9,((C15-'ESt-Tarif'!$A$9)*'ESt-Tarif'!$E$9)/'ESt-Tarif'!$C$9+'ESt-Tarif'!$F$8,IF(C15&lt;='ESt-Tarif'!$B$10,((C15-'ESt-Tarif'!$A$10)*'ESt-Tarif'!$E$10)/'ESt-Tarif'!$C$10+'ESt-Tarif'!$F$9,(C15-'ESt-Tarif'!$A$11)*0.55+'ESt-Tarif'!$F$10))))))</f>
        <v>10946.59</v>
      </c>
      <c r="E17" s="10">
        <f>IF(E15&lt;='ESt-Tarif'!$A$6,0,IF(E15&lt;='ESt-Tarif'!$B$6,((E15-'ESt-Tarif'!$A$6)*'ESt-Tarif'!$F$6)/'ESt-Tarif'!$C$6,IF(E15&lt;='ESt-Tarif'!$B$7,((E15-'ESt-Tarif'!$A$7)*'ESt-Tarif'!$E$7)/'ESt-Tarif'!$C$7+'ESt-Tarif'!$F$6,IF(E15&lt;='ESt-Tarif'!$B$8,((E15-'ESt-Tarif'!$A$8)*'ESt-Tarif'!$E$8)/'ESt-Tarif'!$C$8+'ESt-Tarif'!$F$7,IF(E15&lt;='ESt-Tarif'!$B$9,((E15-'ESt-Tarif'!$A$9)*'ESt-Tarif'!$E$9)/'ESt-Tarif'!$C$9+'ESt-Tarif'!$F$8,IF(E15&lt;='ESt-Tarif'!$B$10,((E15-'ESt-Tarif'!$A$10)*'ESt-Tarif'!$E$10)/'ESt-Tarif'!$C$10+'ESt-Tarif'!$F$9,(E15-'ESt-Tarif'!$A$11)*0.55+'ESt-Tarif'!$F$10))))))</f>
        <v>9295.8747999999996</v>
      </c>
      <c r="G17" s="10">
        <f>IF(G15&lt;='ESt-Tarif'!$A$6,0,IF(G15&lt;='ESt-Tarif'!$B$6,((G15-'ESt-Tarif'!$A$6)*'ESt-Tarif'!$F$6)/'ESt-Tarif'!$C$6,IF(G15&lt;='ESt-Tarif'!$B$7,((G15-'ESt-Tarif'!$A$7)*'ESt-Tarif'!$E$7)/'ESt-Tarif'!$C$7+'ESt-Tarif'!$F$6,IF(G15&lt;='ESt-Tarif'!$B$8,((G15-'ESt-Tarif'!$A$8)*'ESt-Tarif'!$E$8)/'ESt-Tarif'!$C$8+'ESt-Tarif'!$F$7,IF(G15&lt;='ESt-Tarif'!$B$9,((G15-'ESt-Tarif'!$A$9)*'ESt-Tarif'!$E$9)/'ESt-Tarif'!$C$9+'ESt-Tarif'!$F$8,IF(G15&lt;='ESt-Tarif'!$B$10,((G15-'ESt-Tarif'!$A$10)*'ESt-Tarif'!$E$10)/'ESt-Tarif'!$C$10+'ESt-Tarif'!$F$9,(G15-'ESt-Tarif'!$A$11)*0.55+'ESt-Tarif'!$F$10))))))</f>
        <v>13422.662799999998</v>
      </c>
    </row>
    <row r="18" spans="1:7" ht="15" thickTop="1" x14ac:dyDescent="0.2">
      <c r="C18" s="6"/>
      <c r="D18" s="6"/>
      <c r="E18" s="6"/>
      <c r="F18" s="7"/>
      <c r="G18" s="6"/>
    </row>
    <row r="19" spans="1:7" x14ac:dyDescent="0.2">
      <c r="A19" s="11"/>
      <c r="B19" s="11"/>
      <c r="C19" s="2"/>
      <c r="D19" s="2"/>
      <c r="G19" s="2"/>
    </row>
    <row r="20" spans="1:7" ht="15" x14ac:dyDescent="0.25">
      <c r="A20" s="39" t="s">
        <v>39</v>
      </c>
      <c r="B20" s="40"/>
      <c r="C20" s="2"/>
      <c r="D20" s="2"/>
      <c r="G20" s="2"/>
    </row>
    <row r="21" spans="1:7" x14ac:dyDescent="0.2">
      <c r="A21" s="1" t="s">
        <v>7</v>
      </c>
      <c r="C21" s="2">
        <f>C9</f>
        <v>75000</v>
      </c>
      <c r="E21" s="2">
        <f>E9</f>
        <v>69000</v>
      </c>
      <c r="G21" s="2">
        <f>G9</f>
        <v>84000</v>
      </c>
    </row>
    <row r="22" spans="1:7" x14ac:dyDescent="0.2">
      <c r="A22" s="1" t="str">
        <f>A10</f>
        <v>-BA</v>
      </c>
      <c r="B22" s="14">
        <v>0.06</v>
      </c>
      <c r="C22" s="2">
        <f>-C21*$B22</f>
        <v>-4500</v>
      </c>
      <c r="E22" s="2">
        <f>-E21*$B22</f>
        <v>-4140</v>
      </c>
      <c r="G22" s="2">
        <f>-G21*$B22</f>
        <v>-5040</v>
      </c>
    </row>
    <row r="23" spans="1:7" x14ac:dyDescent="0.2">
      <c r="A23" s="8" t="s">
        <v>38</v>
      </c>
      <c r="B23" s="14"/>
      <c r="C23" s="2">
        <v>-300</v>
      </c>
      <c r="D23" s="2"/>
      <c r="E23" s="2">
        <f>C23</f>
        <v>-300</v>
      </c>
      <c r="G23" s="2">
        <f>C23</f>
        <v>-300</v>
      </c>
    </row>
    <row r="24" spans="1:7" x14ac:dyDescent="0.2">
      <c r="A24" s="1" t="str">
        <f>A14</f>
        <v>Gewinnfreibetrag (max. € 4.950,00)</v>
      </c>
      <c r="B24" s="14">
        <v>0.15</v>
      </c>
      <c r="C24" s="2">
        <f>-IF((C21+C22)&lt;=33000,(C21+C22)*$B24,IF((C21+C22)&gt;=33000,4950))</f>
        <v>-4950</v>
      </c>
      <c r="E24" s="2">
        <f>-IF((E21+E22)&lt;=33000,(E21+E22)*$B24,IF((E21+E22)&gt;=33000,4950))</f>
        <v>-4950</v>
      </c>
      <c r="G24" s="2">
        <f>-IF((G21+G22)&lt;=33000,(G21+G22)*$B24,IF((G21+G22)&gt;=33000,4950))</f>
        <v>-4950</v>
      </c>
    </row>
    <row r="25" spans="1:7" ht="15" thickBot="1" x14ac:dyDescent="0.25">
      <c r="A25" s="37" t="s">
        <v>35</v>
      </c>
      <c r="C25" s="38">
        <f>SUM(C21:C24)</f>
        <v>65250</v>
      </c>
      <c r="E25" s="38">
        <f>SUM(E21:E24)</f>
        <v>59610</v>
      </c>
      <c r="G25" s="38">
        <f>SUM(G21:G24)</f>
        <v>73710</v>
      </c>
    </row>
    <row r="26" spans="1:7" ht="15" thickTop="1" x14ac:dyDescent="0.2">
      <c r="C26" s="2"/>
      <c r="G26" s="2"/>
    </row>
    <row r="27" spans="1:7" x14ac:dyDescent="0.2">
      <c r="A27" s="15" t="s">
        <v>2</v>
      </c>
      <c r="B27" s="27" t="s">
        <v>18</v>
      </c>
      <c r="C27" s="16">
        <v>136.19999999999999</v>
      </c>
      <c r="D27" s="15"/>
      <c r="E27" s="2">
        <f>C27</f>
        <v>136.19999999999999</v>
      </c>
      <c r="G27" s="2">
        <f>C27</f>
        <v>136.19999999999999</v>
      </c>
    </row>
    <row r="28" spans="1:7" x14ac:dyDescent="0.2">
      <c r="A28" s="15" t="s">
        <v>3</v>
      </c>
      <c r="B28" s="28">
        <v>0.185</v>
      </c>
      <c r="C28" s="16">
        <f>C$25*$B28</f>
        <v>12071.25</v>
      </c>
      <c r="D28" s="15"/>
      <c r="E28" s="16">
        <f>E$25*$B28</f>
        <v>11027.85</v>
      </c>
      <c r="F28" s="15"/>
      <c r="G28" s="16">
        <f>G$25*$B28</f>
        <v>13636.35</v>
      </c>
    </row>
    <row r="29" spans="1:7" x14ac:dyDescent="0.2">
      <c r="A29" s="15" t="s">
        <v>4</v>
      </c>
      <c r="B29" s="28">
        <v>6.8000000000000005E-2</v>
      </c>
      <c r="C29" s="16">
        <f>C$25*$B29</f>
        <v>4437</v>
      </c>
      <c r="D29" s="15"/>
      <c r="E29" s="16">
        <f>E$25*$B29</f>
        <v>4053.4800000000005</v>
      </c>
      <c r="F29" s="15"/>
      <c r="G29" s="16">
        <f>G$25*$B29</f>
        <v>5012.2800000000007</v>
      </c>
    </row>
    <row r="30" spans="1:7" x14ac:dyDescent="0.2">
      <c r="A30" s="15" t="s">
        <v>17</v>
      </c>
      <c r="B30" s="28">
        <v>1.5299999999999999E-2</v>
      </c>
      <c r="C30" s="16">
        <f>C$25*$B30</f>
        <v>998.32499999999993</v>
      </c>
      <c r="D30" s="15"/>
      <c r="E30" s="16">
        <f>E$25*$B30</f>
        <v>912.03300000000002</v>
      </c>
      <c r="F30" s="15"/>
      <c r="G30" s="16">
        <f>G$25*$B30</f>
        <v>1127.7629999999999</v>
      </c>
    </row>
    <row r="31" spans="1:7" ht="15.75" thickBot="1" x14ac:dyDescent="0.3">
      <c r="A31" s="3" t="s">
        <v>34</v>
      </c>
      <c r="B31" s="3"/>
      <c r="C31" s="32">
        <f>SUM(C27:C30)</f>
        <v>17642.775000000001</v>
      </c>
      <c r="D31" s="3"/>
      <c r="E31" s="32">
        <f>SUM(E27:E30)</f>
        <v>16129.563000000002</v>
      </c>
      <c r="F31" s="3"/>
      <c r="G31" s="32">
        <f>SUM(G27:G30)</f>
        <v>19912.593000000001</v>
      </c>
    </row>
    <row r="32" spans="1:7" ht="15" thickTop="1" x14ac:dyDescent="0.2">
      <c r="E32" s="1"/>
      <c r="G32" s="2"/>
    </row>
    <row r="33" spans="1:8" x14ac:dyDescent="0.2">
      <c r="A33" s="11"/>
      <c r="B33" s="11"/>
      <c r="C33" s="11"/>
      <c r="D33" s="11"/>
      <c r="E33" s="11"/>
      <c r="F33" s="12"/>
      <c r="G33" s="11"/>
    </row>
    <row r="34" spans="1:8" ht="15" x14ac:dyDescent="0.25">
      <c r="A34" s="3" t="s">
        <v>32</v>
      </c>
      <c r="E34" s="1"/>
      <c r="F34" s="2"/>
    </row>
    <row r="35" spans="1:8" x14ac:dyDescent="0.2">
      <c r="A35" s="1" t="s">
        <v>9</v>
      </c>
      <c r="C35" s="2">
        <f>C8</f>
        <v>6250</v>
      </c>
      <c r="D35" s="2"/>
      <c r="E35" s="2">
        <f>E8</f>
        <v>5750</v>
      </c>
      <c r="F35" s="2"/>
      <c r="G35" s="2">
        <f>G8</f>
        <v>7000</v>
      </c>
    </row>
    <row r="36" spans="1:8" x14ac:dyDescent="0.2">
      <c r="A36" s="1" t="str">
        <f>A9</f>
        <v>GF-Bezüge jährlich</v>
      </c>
      <c r="C36" s="2">
        <f>C9</f>
        <v>75000</v>
      </c>
      <c r="E36" s="2">
        <f>E9</f>
        <v>69000</v>
      </c>
      <c r="G36" s="2">
        <f>G9</f>
        <v>84000</v>
      </c>
    </row>
    <row r="37" spans="1:8" x14ac:dyDescent="0.2">
      <c r="A37" s="1" t="s">
        <v>33</v>
      </c>
      <c r="C37" s="2">
        <f>-C17</f>
        <v>-10946.59</v>
      </c>
      <c r="E37" s="2">
        <f>-E17</f>
        <v>-9295.8747999999996</v>
      </c>
      <c r="G37" s="2">
        <f>-G17</f>
        <v>-13422.662799999998</v>
      </c>
    </row>
    <row r="38" spans="1:8" x14ac:dyDescent="0.2">
      <c r="A38" s="1" t="s">
        <v>20</v>
      </c>
      <c r="C38" s="2">
        <f>-C31</f>
        <v>-17642.775000000001</v>
      </c>
      <c r="E38" s="2">
        <f>-E31</f>
        <v>-16129.563000000002</v>
      </c>
      <c r="G38" s="2">
        <f>-G31</f>
        <v>-19912.593000000001</v>
      </c>
    </row>
    <row r="39" spans="1:8" ht="15" thickBot="1" x14ac:dyDescent="0.25">
      <c r="A39" s="1" t="s">
        <v>23</v>
      </c>
      <c r="C39" s="9">
        <f>SUM(C36:C38)</f>
        <v>46410.635000000002</v>
      </c>
      <c r="E39" s="9">
        <f>SUM(E36:E38)</f>
        <v>43574.5622</v>
      </c>
      <c r="G39" s="9">
        <f>SUM(G36:G38)</f>
        <v>50664.744200000008</v>
      </c>
    </row>
    <row r="40" spans="1:8" ht="15.75" thickTop="1" x14ac:dyDescent="0.25">
      <c r="A40" s="35" t="s">
        <v>22</v>
      </c>
      <c r="C40" s="36">
        <f>C39/12</f>
        <v>3867.552916666667</v>
      </c>
      <c r="E40" s="36">
        <f>E39/12</f>
        <v>3631.2135166666667</v>
      </c>
      <c r="G40" s="36">
        <f>G39/12</f>
        <v>4222.0620166666677</v>
      </c>
    </row>
    <row r="41" spans="1:8" x14ac:dyDescent="0.2">
      <c r="C41" s="2"/>
      <c r="G41" s="2"/>
    </row>
    <row r="42" spans="1:8" x14ac:dyDescent="0.2">
      <c r="A42" s="1" t="s">
        <v>21</v>
      </c>
      <c r="C42" s="13">
        <f>-(C37+C38)*100/C36</f>
        <v>38.119153333333337</v>
      </c>
      <c r="E42" s="13">
        <f>-(E37+E38)*100/E36</f>
        <v>36.848460579710142</v>
      </c>
      <c r="G42" s="13">
        <f>-(G37+G38)*100/G36</f>
        <v>39.684828333333336</v>
      </c>
    </row>
    <row r="44" spans="1:8" ht="15" x14ac:dyDescent="0.25">
      <c r="A44" s="3" t="s">
        <v>24</v>
      </c>
    </row>
    <row r="45" spans="1:8" x14ac:dyDescent="0.2">
      <c r="A45" s="1" t="s">
        <v>19</v>
      </c>
      <c r="C45" s="2">
        <f>C9</f>
        <v>75000</v>
      </c>
      <c r="E45" s="2">
        <f>E9</f>
        <v>69000</v>
      </c>
      <c r="G45" s="2">
        <f>G9</f>
        <v>84000</v>
      </c>
      <c r="H45" s="2"/>
    </row>
    <row r="46" spans="1:8" x14ac:dyDescent="0.2">
      <c r="A46" s="1" t="s">
        <v>25</v>
      </c>
      <c r="H46" s="2"/>
    </row>
    <row r="47" spans="1:8" x14ac:dyDescent="0.2">
      <c r="A47" s="15" t="s">
        <v>26</v>
      </c>
      <c r="B47" s="29">
        <v>0.03</v>
      </c>
      <c r="C47" s="16">
        <f>C$45*$B47</f>
        <v>2250</v>
      </c>
      <c r="D47" s="16"/>
      <c r="E47" s="16">
        <f>E$45*$B47</f>
        <v>2070</v>
      </c>
      <c r="F47" s="16"/>
      <c r="G47" s="16">
        <f>G$45*$B47</f>
        <v>2520</v>
      </c>
      <c r="H47" s="2"/>
    </row>
    <row r="48" spans="1:8" x14ac:dyDescent="0.2">
      <c r="A48" s="15" t="s">
        <v>27</v>
      </c>
      <c r="B48" s="30">
        <v>3.6999999999999998E-2</v>
      </c>
      <c r="C48" s="16">
        <f>C$45*$B48</f>
        <v>2775</v>
      </c>
      <c r="D48" s="16"/>
      <c r="E48" s="16">
        <f>E$45*$B48</f>
        <v>2553</v>
      </c>
      <c r="F48" s="16"/>
      <c r="G48" s="16">
        <f>G$45*$B48</f>
        <v>3108</v>
      </c>
    </row>
    <row r="49" spans="1:8" x14ac:dyDescent="0.2">
      <c r="A49" s="15" t="s">
        <v>28</v>
      </c>
      <c r="B49" s="30">
        <v>3.2000000000000002E-3</v>
      </c>
      <c r="C49" s="16">
        <f>C$45*$B49</f>
        <v>240</v>
      </c>
      <c r="D49" s="16"/>
      <c r="E49" s="16">
        <f>E$45*$B49</f>
        <v>220.8</v>
      </c>
      <c r="F49" s="16"/>
      <c r="G49" s="16">
        <f>G$45*$B49</f>
        <v>268.8</v>
      </c>
    </row>
    <row r="50" spans="1:8" x14ac:dyDescent="0.2">
      <c r="A50" s="15"/>
      <c r="B50" s="15"/>
      <c r="C50" s="31">
        <f>SUM(C47:C49)</f>
        <v>5265</v>
      </c>
      <c r="D50" s="16"/>
      <c r="E50" s="31">
        <f>SUM(E47:E49)</f>
        <v>4843.8</v>
      </c>
      <c r="F50" s="16"/>
      <c r="G50" s="31">
        <f>SUM(G47:G49)</f>
        <v>5896.8</v>
      </c>
      <c r="H50" s="2"/>
    </row>
    <row r="51" spans="1:8" x14ac:dyDescent="0.2">
      <c r="C51" s="2"/>
      <c r="D51" s="2"/>
      <c r="F51" s="2"/>
      <c r="G51" s="2"/>
    </row>
    <row r="52" spans="1:8" ht="15" x14ac:dyDescent="0.25">
      <c r="A52" s="3" t="s">
        <v>29</v>
      </c>
      <c r="B52" s="3"/>
      <c r="C52" s="4">
        <f>C45+C50</f>
        <v>80265</v>
      </c>
      <c r="D52" s="4"/>
      <c r="E52" s="4">
        <f>E45+E50</f>
        <v>73843.8</v>
      </c>
      <c r="F52" s="4"/>
      <c r="G52" s="4">
        <f>G45+G50</f>
        <v>89896.8</v>
      </c>
      <c r="H52" s="2"/>
    </row>
    <row r="53" spans="1:8" x14ac:dyDescent="0.2">
      <c r="C53" s="2"/>
      <c r="D53" s="2"/>
      <c r="F53" s="2"/>
      <c r="G53" s="2"/>
    </row>
    <row r="54" spans="1:8" x14ac:dyDescent="0.2">
      <c r="A54" s="1" t="s">
        <v>41</v>
      </c>
      <c r="C54" s="2"/>
      <c r="D54" s="2"/>
      <c r="F54" s="2"/>
      <c r="G54" s="2"/>
    </row>
    <row r="55" spans="1:8" x14ac:dyDescent="0.2">
      <c r="C55" s="2"/>
      <c r="D55" s="2"/>
      <c r="F55" s="2"/>
      <c r="G55" s="2"/>
    </row>
    <row r="56" spans="1:8" x14ac:dyDescent="0.2">
      <c r="C56" s="2"/>
      <c r="D56" s="2"/>
      <c r="F56" s="2"/>
      <c r="G56" s="2"/>
    </row>
    <row r="57" spans="1:8" x14ac:dyDescent="0.2">
      <c r="C57" s="2"/>
      <c r="D57" s="2"/>
      <c r="F57" s="2"/>
      <c r="G57" s="2"/>
    </row>
    <row r="58" spans="1:8" x14ac:dyDescent="0.2">
      <c r="C58" s="2"/>
      <c r="D58" s="2"/>
      <c r="F58" s="2"/>
      <c r="G58" s="2"/>
    </row>
    <row r="59" spans="1:8" x14ac:dyDescent="0.2">
      <c r="C59" s="2"/>
      <c r="D59" s="2"/>
      <c r="F59" s="2"/>
      <c r="G59" s="2"/>
    </row>
    <row r="60" spans="1:8" x14ac:dyDescent="0.2">
      <c r="C60" s="2"/>
      <c r="D60" s="2"/>
      <c r="F60" s="2"/>
      <c r="G60" s="2"/>
    </row>
    <row r="61" spans="1:8" x14ac:dyDescent="0.2">
      <c r="C61" s="2"/>
      <c r="D61" s="2"/>
      <c r="F61" s="2"/>
      <c r="G61" s="2"/>
    </row>
    <row r="62" spans="1:8" x14ac:dyDescent="0.2">
      <c r="C62" s="2"/>
      <c r="D62" s="2"/>
      <c r="F62" s="2"/>
      <c r="G62" s="2"/>
    </row>
    <row r="63" spans="1:8" x14ac:dyDescent="0.2">
      <c r="C63" s="2"/>
      <c r="D63" s="2"/>
      <c r="F63" s="2"/>
      <c r="G63" s="2"/>
    </row>
    <row r="64" spans="1:8" x14ac:dyDescent="0.2">
      <c r="C64" s="2"/>
      <c r="D64" s="2"/>
      <c r="F64" s="2"/>
      <c r="G64" s="2"/>
    </row>
    <row r="65" spans="3:7" x14ac:dyDescent="0.2">
      <c r="C65" s="2"/>
      <c r="D65" s="2"/>
      <c r="F65" s="2"/>
      <c r="G65" s="2"/>
    </row>
    <row r="66" spans="3:7" x14ac:dyDescent="0.2">
      <c r="C66" s="2"/>
      <c r="D66" s="2"/>
      <c r="F66" s="2"/>
      <c r="G66" s="2"/>
    </row>
    <row r="67" spans="3:7" x14ac:dyDescent="0.2">
      <c r="C67" s="2"/>
      <c r="D67" s="2"/>
      <c r="F67" s="2"/>
      <c r="G67" s="2"/>
    </row>
    <row r="68" spans="3:7" x14ac:dyDescent="0.2">
      <c r="C68" s="2"/>
      <c r="D68" s="2"/>
      <c r="F68" s="2"/>
      <c r="G68" s="2"/>
    </row>
    <row r="69" spans="3:7" x14ac:dyDescent="0.2">
      <c r="C69" s="2"/>
      <c r="D69" s="2"/>
      <c r="F69" s="2"/>
      <c r="G69" s="2"/>
    </row>
    <row r="70" spans="3:7" x14ac:dyDescent="0.2">
      <c r="C70" s="2"/>
      <c r="D70" s="2"/>
      <c r="F70" s="2"/>
      <c r="G70" s="2"/>
    </row>
    <row r="71" spans="3:7" x14ac:dyDescent="0.2">
      <c r="C71" s="2"/>
      <c r="D71" s="2"/>
      <c r="F71" s="2"/>
      <c r="G71" s="2"/>
    </row>
    <row r="72" spans="3:7" x14ac:dyDescent="0.2">
      <c r="C72" s="2"/>
      <c r="D72" s="2"/>
      <c r="F72" s="2"/>
      <c r="G72" s="2"/>
    </row>
    <row r="73" spans="3:7" x14ac:dyDescent="0.2">
      <c r="C73" s="2"/>
      <c r="D73" s="2"/>
      <c r="F73" s="2"/>
      <c r="G73" s="2"/>
    </row>
    <row r="74" spans="3:7" x14ac:dyDescent="0.2">
      <c r="C74" s="2"/>
      <c r="D74" s="2"/>
      <c r="F74" s="2"/>
      <c r="G74" s="2"/>
    </row>
    <row r="75" spans="3:7" x14ac:dyDescent="0.2">
      <c r="C75" s="2"/>
      <c r="D75" s="2"/>
      <c r="F75" s="2"/>
      <c r="G75" s="2"/>
    </row>
    <row r="76" spans="3:7" x14ac:dyDescent="0.2">
      <c r="C76" s="2"/>
      <c r="D76" s="2"/>
      <c r="F76" s="2"/>
      <c r="G76" s="2"/>
    </row>
    <row r="77" spans="3:7" x14ac:dyDescent="0.2">
      <c r="C77" s="2"/>
      <c r="D77" s="2"/>
      <c r="F77" s="2"/>
      <c r="G77" s="2"/>
    </row>
    <row r="78" spans="3:7" x14ac:dyDescent="0.2">
      <c r="C78" s="2"/>
      <c r="D78" s="2"/>
      <c r="F78" s="2"/>
      <c r="G78" s="2"/>
    </row>
    <row r="79" spans="3:7" x14ac:dyDescent="0.2">
      <c r="C79" s="2"/>
      <c r="D79" s="2"/>
      <c r="F79" s="2"/>
      <c r="G79" s="2"/>
    </row>
    <row r="80" spans="3:7" x14ac:dyDescent="0.2">
      <c r="C80" s="2"/>
      <c r="D80" s="2"/>
      <c r="F80" s="2"/>
      <c r="G80" s="2"/>
    </row>
    <row r="81" spans="3:7" x14ac:dyDescent="0.2">
      <c r="C81" s="2"/>
      <c r="D81" s="2"/>
      <c r="F81" s="2"/>
      <c r="G81" s="2"/>
    </row>
    <row r="82" spans="3:7" x14ac:dyDescent="0.2">
      <c r="C82" s="2"/>
      <c r="D82" s="2"/>
      <c r="F82" s="2"/>
      <c r="G82" s="2"/>
    </row>
    <row r="83" spans="3:7" x14ac:dyDescent="0.2">
      <c r="C83" s="2"/>
      <c r="D83" s="2"/>
      <c r="F83" s="2"/>
      <c r="G83" s="2"/>
    </row>
    <row r="84" spans="3:7" x14ac:dyDescent="0.2">
      <c r="C84" s="2"/>
      <c r="D84" s="2"/>
      <c r="F84" s="2"/>
      <c r="G84" s="2"/>
    </row>
    <row r="85" spans="3:7" x14ac:dyDescent="0.2">
      <c r="C85" s="2"/>
      <c r="D85" s="2"/>
      <c r="F85" s="2"/>
      <c r="G85" s="2"/>
    </row>
    <row r="86" spans="3:7" x14ac:dyDescent="0.2">
      <c r="C86" s="2"/>
      <c r="D86" s="2"/>
      <c r="F86" s="2"/>
      <c r="G86" s="2"/>
    </row>
    <row r="87" spans="3:7" x14ac:dyDescent="0.2">
      <c r="C87" s="2"/>
      <c r="D87" s="2"/>
      <c r="F87" s="2"/>
      <c r="G87" s="2"/>
    </row>
    <row r="88" spans="3:7" x14ac:dyDescent="0.2">
      <c r="C88" s="2"/>
      <c r="D88" s="2"/>
      <c r="F88" s="2"/>
      <c r="G88" s="2"/>
    </row>
    <row r="89" spans="3:7" x14ac:dyDescent="0.2">
      <c r="C89" s="2"/>
      <c r="D89" s="2"/>
      <c r="F89" s="2"/>
      <c r="G89" s="2"/>
    </row>
    <row r="90" spans="3:7" x14ac:dyDescent="0.2">
      <c r="C90" s="2"/>
      <c r="D90" s="2"/>
      <c r="F90" s="2"/>
      <c r="G90" s="2"/>
    </row>
    <row r="91" spans="3:7" x14ac:dyDescent="0.2">
      <c r="C91" s="2"/>
      <c r="D91" s="2"/>
      <c r="F91" s="2"/>
      <c r="G91" s="2"/>
    </row>
    <row r="92" spans="3:7" x14ac:dyDescent="0.2">
      <c r="C92" s="2"/>
      <c r="D92" s="2"/>
      <c r="F92" s="2"/>
      <c r="G92" s="2"/>
    </row>
    <row r="93" spans="3:7" x14ac:dyDescent="0.2">
      <c r="C93" s="2"/>
      <c r="D93" s="2"/>
      <c r="F93" s="2"/>
      <c r="G93" s="2"/>
    </row>
    <row r="94" spans="3:7" x14ac:dyDescent="0.2">
      <c r="C94" s="2"/>
      <c r="D94" s="2"/>
      <c r="F94" s="2"/>
      <c r="G94" s="2"/>
    </row>
    <row r="95" spans="3:7" x14ac:dyDescent="0.2">
      <c r="C95" s="2"/>
      <c r="D95" s="2"/>
      <c r="F95" s="2"/>
      <c r="G95" s="2"/>
    </row>
    <row r="96" spans="3:7" x14ac:dyDescent="0.2">
      <c r="C96" s="2"/>
      <c r="D96" s="2"/>
      <c r="F96" s="2"/>
      <c r="G96" s="2"/>
    </row>
    <row r="97" spans="3:7" x14ac:dyDescent="0.2">
      <c r="C97" s="2"/>
      <c r="D97" s="2"/>
      <c r="F97" s="2"/>
      <c r="G97" s="2"/>
    </row>
    <row r="98" spans="3:7" x14ac:dyDescent="0.2">
      <c r="C98" s="2"/>
      <c r="D98" s="2"/>
      <c r="F98" s="2"/>
      <c r="G98" s="2"/>
    </row>
    <row r="99" spans="3:7" x14ac:dyDescent="0.2">
      <c r="C99" s="2"/>
      <c r="D99" s="2"/>
      <c r="F99" s="2"/>
      <c r="G99" s="2"/>
    </row>
    <row r="100" spans="3:7" x14ac:dyDescent="0.2">
      <c r="C100" s="2"/>
      <c r="D100" s="2"/>
      <c r="F100" s="2"/>
      <c r="G100" s="2"/>
    </row>
    <row r="101" spans="3:7" x14ac:dyDescent="0.2">
      <c r="C101" s="2"/>
      <c r="D101" s="2"/>
      <c r="F101" s="2"/>
      <c r="G101" s="2"/>
    </row>
    <row r="102" spans="3:7" x14ac:dyDescent="0.2">
      <c r="C102" s="2"/>
      <c r="D102" s="2"/>
      <c r="F102" s="2"/>
      <c r="G102" s="2"/>
    </row>
    <row r="103" spans="3:7" x14ac:dyDescent="0.2">
      <c r="C103" s="2"/>
      <c r="D103" s="2"/>
      <c r="F103" s="2"/>
      <c r="G103" s="2"/>
    </row>
    <row r="104" spans="3:7" x14ac:dyDescent="0.2">
      <c r="C104" s="2"/>
      <c r="D104" s="2"/>
      <c r="F104" s="2"/>
      <c r="G104" s="2"/>
    </row>
    <row r="105" spans="3:7" x14ac:dyDescent="0.2">
      <c r="C105" s="2"/>
      <c r="D105" s="2"/>
      <c r="F105" s="2"/>
      <c r="G105" s="2"/>
    </row>
    <row r="106" spans="3:7" x14ac:dyDescent="0.2">
      <c r="C106" s="2"/>
      <c r="D106" s="2"/>
      <c r="F106" s="2"/>
      <c r="G106" s="2"/>
    </row>
    <row r="107" spans="3:7" x14ac:dyDescent="0.2">
      <c r="C107" s="2"/>
      <c r="D107" s="2"/>
      <c r="F107" s="2"/>
      <c r="G107" s="2"/>
    </row>
    <row r="108" spans="3:7" x14ac:dyDescent="0.2">
      <c r="C108" s="2"/>
      <c r="D108" s="2"/>
      <c r="F108" s="2"/>
      <c r="G108" s="2"/>
    </row>
    <row r="109" spans="3:7" x14ac:dyDescent="0.2">
      <c r="C109" s="2"/>
      <c r="D109" s="2"/>
      <c r="F109" s="2"/>
      <c r="G109" s="2"/>
    </row>
    <row r="110" spans="3:7" x14ac:dyDescent="0.2">
      <c r="C110" s="2"/>
      <c r="D110" s="2"/>
      <c r="F110" s="2"/>
      <c r="G110" s="2"/>
    </row>
    <row r="111" spans="3:7" x14ac:dyDescent="0.2">
      <c r="C111" s="2"/>
      <c r="D111" s="2"/>
      <c r="F111" s="2"/>
      <c r="G111" s="2"/>
    </row>
    <row r="112" spans="3:7" x14ac:dyDescent="0.2">
      <c r="C112" s="2"/>
      <c r="D112" s="2"/>
      <c r="F112" s="2"/>
      <c r="G112" s="2"/>
    </row>
    <row r="113" spans="3:7" x14ac:dyDescent="0.2">
      <c r="C113" s="2"/>
      <c r="D113" s="2"/>
      <c r="F113" s="2"/>
      <c r="G113" s="2"/>
    </row>
    <row r="114" spans="3:7" x14ac:dyDescent="0.2">
      <c r="C114" s="2"/>
      <c r="D114" s="2"/>
      <c r="F114" s="2"/>
      <c r="G114" s="2"/>
    </row>
    <row r="115" spans="3:7" x14ac:dyDescent="0.2">
      <c r="C115" s="2"/>
      <c r="D115" s="2"/>
      <c r="F115" s="2"/>
      <c r="G115" s="2"/>
    </row>
    <row r="116" spans="3:7" x14ac:dyDescent="0.2">
      <c r="C116" s="2"/>
      <c r="D116" s="2"/>
      <c r="F116" s="2"/>
      <c r="G116" s="2"/>
    </row>
    <row r="117" spans="3:7" x14ac:dyDescent="0.2">
      <c r="C117" s="2"/>
      <c r="D117" s="2"/>
      <c r="F117" s="2"/>
      <c r="G117" s="2"/>
    </row>
    <row r="118" spans="3:7" x14ac:dyDescent="0.2">
      <c r="C118" s="2"/>
      <c r="D118" s="2"/>
      <c r="F118" s="2"/>
      <c r="G118" s="2"/>
    </row>
    <row r="119" spans="3:7" x14ac:dyDescent="0.2">
      <c r="C119" s="2"/>
      <c r="D119" s="2"/>
      <c r="F119" s="2"/>
      <c r="G119" s="2"/>
    </row>
    <row r="120" spans="3:7" x14ac:dyDescent="0.2">
      <c r="C120" s="2"/>
      <c r="D120" s="2"/>
      <c r="F120" s="2"/>
      <c r="G120" s="2"/>
    </row>
    <row r="121" spans="3:7" x14ac:dyDescent="0.2">
      <c r="C121" s="2"/>
      <c r="D121" s="2"/>
      <c r="F121" s="2"/>
      <c r="G121" s="2"/>
    </row>
    <row r="122" spans="3:7" x14ac:dyDescent="0.2">
      <c r="C122" s="2"/>
      <c r="D122" s="2"/>
      <c r="F122" s="2"/>
      <c r="G122" s="2"/>
    </row>
    <row r="123" spans="3:7" x14ac:dyDescent="0.2">
      <c r="C123" s="2"/>
      <c r="D123" s="2"/>
      <c r="F123" s="2"/>
      <c r="G123" s="2"/>
    </row>
    <row r="124" spans="3:7" x14ac:dyDescent="0.2">
      <c r="C124" s="2"/>
      <c r="D124" s="2"/>
      <c r="F124" s="2"/>
      <c r="G124" s="2"/>
    </row>
    <row r="125" spans="3:7" x14ac:dyDescent="0.2">
      <c r="C125" s="2"/>
      <c r="D125" s="2"/>
      <c r="F125" s="2"/>
      <c r="G125" s="2"/>
    </row>
    <row r="126" spans="3:7" x14ac:dyDescent="0.2">
      <c r="C126" s="2"/>
      <c r="D126" s="2"/>
      <c r="F126" s="2"/>
      <c r="G126" s="2"/>
    </row>
    <row r="127" spans="3:7" x14ac:dyDescent="0.2">
      <c r="C127" s="2"/>
      <c r="D127" s="2"/>
      <c r="F127" s="2"/>
      <c r="G127" s="2"/>
    </row>
    <row r="128" spans="3:7" x14ac:dyDescent="0.2">
      <c r="C128" s="2"/>
      <c r="D128" s="2"/>
      <c r="F128" s="2"/>
      <c r="G128" s="2"/>
    </row>
    <row r="129" spans="3:7" x14ac:dyDescent="0.2">
      <c r="C129" s="2"/>
      <c r="D129" s="2"/>
      <c r="F129" s="2"/>
      <c r="G129" s="2"/>
    </row>
    <row r="130" spans="3:7" x14ac:dyDescent="0.2">
      <c r="C130" s="2"/>
      <c r="D130" s="2"/>
      <c r="F130" s="2"/>
      <c r="G130" s="2"/>
    </row>
    <row r="131" spans="3:7" x14ac:dyDescent="0.2">
      <c r="C131" s="2"/>
      <c r="D131" s="2"/>
      <c r="F131" s="2"/>
      <c r="G131" s="2"/>
    </row>
    <row r="132" spans="3:7" x14ac:dyDescent="0.2">
      <c r="C132" s="2"/>
      <c r="D132" s="2"/>
      <c r="F132" s="2"/>
      <c r="G132" s="2"/>
    </row>
    <row r="133" spans="3:7" x14ac:dyDescent="0.2">
      <c r="C133" s="2"/>
      <c r="D133" s="2"/>
      <c r="F133" s="2"/>
      <c r="G133" s="2"/>
    </row>
    <row r="134" spans="3:7" x14ac:dyDescent="0.2">
      <c r="C134" s="2"/>
      <c r="D134" s="2"/>
      <c r="F134" s="2"/>
      <c r="G134" s="2"/>
    </row>
    <row r="135" spans="3:7" x14ac:dyDescent="0.2">
      <c r="C135" s="2"/>
      <c r="D135" s="2"/>
      <c r="F135" s="2"/>
      <c r="G135" s="2"/>
    </row>
    <row r="136" spans="3:7" x14ac:dyDescent="0.2">
      <c r="C136" s="2"/>
      <c r="D136" s="2"/>
      <c r="F136" s="2"/>
      <c r="G136" s="2"/>
    </row>
    <row r="137" spans="3:7" x14ac:dyDescent="0.2">
      <c r="C137" s="2"/>
      <c r="D137" s="2"/>
      <c r="F137" s="2"/>
      <c r="G137" s="2"/>
    </row>
    <row r="138" spans="3:7" x14ac:dyDescent="0.2">
      <c r="C138" s="2"/>
      <c r="D138" s="2"/>
      <c r="F138" s="2"/>
      <c r="G138" s="2"/>
    </row>
    <row r="139" spans="3:7" x14ac:dyDescent="0.2">
      <c r="C139" s="2"/>
      <c r="D139" s="2"/>
      <c r="F139" s="2"/>
      <c r="G139" s="2"/>
    </row>
    <row r="140" spans="3:7" x14ac:dyDescent="0.2">
      <c r="C140" s="2"/>
      <c r="D140" s="2"/>
      <c r="F140" s="2"/>
      <c r="G140" s="2"/>
    </row>
    <row r="141" spans="3:7" x14ac:dyDescent="0.2">
      <c r="C141" s="2"/>
      <c r="D141" s="2"/>
      <c r="F141" s="2"/>
      <c r="G141" s="2"/>
    </row>
    <row r="142" spans="3:7" x14ac:dyDescent="0.2">
      <c r="C142" s="2"/>
      <c r="D142" s="2"/>
      <c r="F142" s="2"/>
      <c r="G142" s="2"/>
    </row>
    <row r="143" spans="3:7" x14ac:dyDescent="0.2">
      <c r="C143" s="2"/>
      <c r="D143" s="2"/>
      <c r="F143" s="2"/>
      <c r="G143" s="2"/>
    </row>
    <row r="144" spans="3:7" x14ac:dyDescent="0.2">
      <c r="C144" s="2"/>
      <c r="D144" s="2"/>
      <c r="F144" s="2"/>
      <c r="G144" s="2"/>
    </row>
    <row r="145" spans="3:7" x14ac:dyDescent="0.2">
      <c r="C145" s="2"/>
      <c r="D145" s="2"/>
      <c r="F145" s="2"/>
      <c r="G145" s="2"/>
    </row>
    <row r="146" spans="3:7" x14ac:dyDescent="0.2">
      <c r="C146" s="2"/>
      <c r="D146" s="2"/>
      <c r="F146" s="2"/>
      <c r="G146" s="2"/>
    </row>
    <row r="147" spans="3:7" x14ac:dyDescent="0.2">
      <c r="C147" s="2"/>
      <c r="D147" s="2"/>
      <c r="F147" s="2"/>
      <c r="G147" s="2"/>
    </row>
    <row r="148" spans="3:7" x14ac:dyDescent="0.2">
      <c r="C148" s="2"/>
      <c r="D148" s="2"/>
      <c r="F148" s="2"/>
      <c r="G148" s="2"/>
    </row>
    <row r="149" spans="3:7" x14ac:dyDescent="0.2">
      <c r="C149" s="2"/>
      <c r="D149" s="2"/>
      <c r="F149" s="2"/>
      <c r="G149" s="2"/>
    </row>
    <row r="150" spans="3:7" x14ac:dyDescent="0.2">
      <c r="C150" s="2"/>
      <c r="D150" s="2"/>
      <c r="F150" s="2"/>
      <c r="G150" s="2"/>
    </row>
    <row r="151" spans="3:7" x14ac:dyDescent="0.2">
      <c r="C151" s="2"/>
      <c r="D151" s="2"/>
      <c r="F151" s="2"/>
      <c r="G151" s="2"/>
    </row>
    <row r="152" spans="3:7" x14ac:dyDescent="0.2">
      <c r="C152" s="2"/>
      <c r="D152" s="2"/>
      <c r="F152" s="2"/>
      <c r="G152" s="2"/>
    </row>
    <row r="153" spans="3:7" x14ac:dyDescent="0.2">
      <c r="C153" s="2"/>
      <c r="D153" s="2"/>
      <c r="F153" s="2"/>
      <c r="G153" s="2"/>
    </row>
    <row r="154" spans="3:7" x14ac:dyDescent="0.2">
      <c r="C154" s="2"/>
      <c r="D154" s="2"/>
      <c r="F154" s="2"/>
      <c r="G154" s="2"/>
    </row>
    <row r="155" spans="3:7" x14ac:dyDescent="0.2">
      <c r="C155" s="2"/>
      <c r="D155" s="2"/>
      <c r="F155" s="2"/>
      <c r="G155" s="2"/>
    </row>
    <row r="156" spans="3:7" x14ac:dyDescent="0.2">
      <c r="C156" s="2"/>
      <c r="D156" s="2"/>
      <c r="F156" s="2"/>
      <c r="G156" s="2"/>
    </row>
    <row r="157" spans="3:7" x14ac:dyDescent="0.2">
      <c r="C157" s="2"/>
      <c r="D157" s="2"/>
      <c r="F157" s="2"/>
      <c r="G157" s="2"/>
    </row>
    <row r="158" spans="3:7" x14ac:dyDescent="0.2">
      <c r="C158" s="2"/>
      <c r="D158" s="2"/>
      <c r="F158" s="2"/>
      <c r="G158" s="2"/>
    </row>
    <row r="159" spans="3:7" x14ac:dyDescent="0.2">
      <c r="C159" s="2"/>
      <c r="D159" s="2"/>
      <c r="F159" s="2"/>
      <c r="G159" s="2"/>
    </row>
    <row r="160" spans="3:7" x14ac:dyDescent="0.2">
      <c r="C160" s="2"/>
      <c r="D160" s="2"/>
      <c r="F160" s="2"/>
      <c r="G160" s="2"/>
    </row>
    <row r="161" spans="3:7" x14ac:dyDescent="0.2">
      <c r="C161" s="2"/>
      <c r="D161" s="2"/>
      <c r="F161" s="2"/>
      <c r="G161" s="2"/>
    </row>
    <row r="162" spans="3:7" x14ac:dyDescent="0.2">
      <c r="C162" s="2"/>
      <c r="D162" s="2"/>
      <c r="F162" s="2"/>
      <c r="G162" s="2"/>
    </row>
    <row r="163" spans="3:7" x14ac:dyDescent="0.2">
      <c r="C163" s="2"/>
      <c r="D163" s="2"/>
      <c r="F163" s="2"/>
      <c r="G163" s="2"/>
    </row>
    <row r="164" spans="3:7" x14ac:dyDescent="0.2">
      <c r="C164" s="2"/>
      <c r="D164" s="2"/>
      <c r="F164" s="2"/>
      <c r="G164" s="2"/>
    </row>
    <row r="165" spans="3:7" x14ac:dyDescent="0.2">
      <c r="C165" s="2"/>
      <c r="D165" s="2"/>
      <c r="F165" s="2"/>
      <c r="G165" s="2"/>
    </row>
    <row r="166" spans="3:7" x14ac:dyDescent="0.2">
      <c r="C166" s="2"/>
      <c r="D166" s="2"/>
      <c r="F166" s="2"/>
      <c r="G166" s="2"/>
    </row>
  </sheetData>
  <mergeCells count="1">
    <mergeCell ref="A4:G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835F-BE80-43C1-996D-2B1427DF7202}">
  <sheetPr>
    <tabColor rgb="FFFF0000"/>
  </sheetPr>
  <dimension ref="A4:F11"/>
  <sheetViews>
    <sheetView workbookViewId="0">
      <selection activeCell="B8" sqref="B8"/>
    </sheetView>
  </sheetViews>
  <sheetFormatPr baseColWidth="10" defaultColWidth="10.88671875" defaultRowHeight="14.25" x14ac:dyDescent="0.2"/>
  <cols>
    <col min="1" max="16384" width="10.88671875" style="1"/>
  </cols>
  <sheetData>
    <row r="4" spans="1:6" x14ac:dyDescent="0.2">
      <c r="A4" s="17" t="s">
        <v>37</v>
      </c>
      <c r="B4" s="18"/>
      <c r="C4" s="18"/>
      <c r="D4" s="18"/>
      <c r="E4" s="18"/>
      <c r="F4" s="19"/>
    </row>
    <row r="5" spans="1:6" x14ac:dyDescent="0.2">
      <c r="A5" s="20" t="s">
        <v>12</v>
      </c>
      <c r="B5" s="15" t="s">
        <v>11</v>
      </c>
      <c r="C5" s="15" t="s">
        <v>13</v>
      </c>
      <c r="D5" s="15" t="s">
        <v>14</v>
      </c>
      <c r="E5" s="15" t="s">
        <v>15</v>
      </c>
      <c r="F5" s="21" t="s">
        <v>16</v>
      </c>
    </row>
    <row r="6" spans="1:6" x14ac:dyDescent="0.2">
      <c r="A6" s="22">
        <v>12816</v>
      </c>
      <c r="B6" s="16">
        <v>20818</v>
      </c>
      <c r="C6" s="16">
        <f>B6-A6</f>
        <v>8002</v>
      </c>
      <c r="D6" s="15">
        <v>0.2</v>
      </c>
      <c r="E6" s="16">
        <f t="shared" ref="E6:E11" si="0">C6*D6</f>
        <v>1600.4</v>
      </c>
      <c r="F6" s="21">
        <f>E6</f>
        <v>1600.4</v>
      </c>
    </row>
    <row r="7" spans="1:6" x14ac:dyDescent="0.2">
      <c r="A7" s="22">
        <f>B6</f>
        <v>20818</v>
      </c>
      <c r="B7" s="16">
        <v>34513</v>
      </c>
      <c r="C7" s="16">
        <f>B7-A7</f>
        <v>13695</v>
      </c>
      <c r="D7" s="15">
        <v>0.3</v>
      </c>
      <c r="E7" s="16">
        <f t="shared" si="0"/>
        <v>4108.5</v>
      </c>
      <c r="F7" s="21">
        <f>F6+E7</f>
        <v>5708.9</v>
      </c>
    </row>
    <row r="8" spans="1:6" x14ac:dyDescent="0.2">
      <c r="A8" s="22">
        <f>B7</f>
        <v>34513</v>
      </c>
      <c r="B8" s="16">
        <v>66612</v>
      </c>
      <c r="C8" s="16">
        <f>B8-A8</f>
        <v>32099</v>
      </c>
      <c r="D8" s="15">
        <v>0.4</v>
      </c>
      <c r="E8" s="16">
        <f t="shared" si="0"/>
        <v>12839.6</v>
      </c>
      <c r="F8" s="21">
        <f>F7+E8</f>
        <v>18548.5</v>
      </c>
    </row>
    <row r="9" spans="1:6" x14ac:dyDescent="0.2">
      <c r="A9" s="22">
        <f>B8</f>
        <v>66612</v>
      </c>
      <c r="B9" s="16">
        <v>99266</v>
      </c>
      <c r="C9" s="16">
        <f>B9-A9</f>
        <v>32654</v>
      </c>
      <c r="D9" s="15">
        <v>0.48</v>
      </c>
      <c r="E9" s="16">
        <f t="shared" si="0"/>
        <v>15673.92</v>
      </c>
      <c r="F9" s="21">
        <f>F8+E9</f>
        <v>34222.42</v>
      </c>
    </row>
    <row r="10" spans="1:6" x14ac:dyDescent="0.2">
      <c r="A10" s="22">
        <f>B9</f>
        <v>99266</v>
      </c>
      <c r="B10" s="16">
        <v>1000000</v>
      </c>
      <c r="C10" s="16">
        <f>B10-A10</f>
        <v>900734</v>
      </c>
      <c r="D10" s="15">
        <v>0.5</v>
      </c>
      <c r="E10" s="16">
        <f t="shared" si="0"/>
        <v>450367</v>
      </c>
      <c r="F10" s="21">
        <f>F9+E10</f>
        <v>484589.42</v>
      </c>
    </row>
    <row r="11" spans="1:6" x14ac:dyDescent="0.2">
      <c r="A11" s="23">
        <f>B10</f>
        <v>1000000</v>
      </c>
      <c r="B11" s="24"/>
      <c r="C11" s="24"/>
      <c r="D11" s="25">
        <v>0.55000000000000004</v>
      </c>
      <c r="E11" s="24">
        <f t="shared" si="0"/>
        <v>0</v>
      </c>
      <c r="F11" s="26">
        <f>F10+E11</f>
        <v>484589.42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EAR</vt:lpstr>
      <vt:lpstr>ESt-Tarif</vt:lpstr>
    </vt:vector>
  </TitlesOfParts>
  <Company>KSP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Mag. Klaus Schaur</dc:creator>
  <cp:lastModifiedBy>Sabine Kosterski</cp:lastModifiedBy>
  <cp:lastPrinted>2024-03-19T09:15:44Z</cp:lastPrinted>
  <dcterms:created xsi:type="dcterms:W3CDTF">2006-03-20T11:20:03Z</dcterms:created>
  <dcterms:modified xsi:type="dcterms:W3CDTF">2024-04-12T12:26:56Z</dcterms:modified>
</cp:coreProperties>
</file>