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Vergleich ausschüttung_GF-Bezug" sheetId="1" r:id="rId1"/>
  </sheets>
  <definedNames/>
  <calcPr fullCalcOnLoad="1"/>
</workbook>
</file>

<file path=xl/comments1.xml><?xml version="1.0" encoding="utf-8"?>
<comments xmlns="http://schemas.openxmlformats.org/spreadsheetml/2006/main">
  <authors>
    <author>Hubert Fuchs</author>
  </authors>
  <commentList>
    <comment ref="F34" authorId="0">
      <text>
        <r>
          <rPr>
            <sz val="8"/>
            <rFont val="Tahoma"/>
            <family val="0"/>
          </rPr>
          <t>Wert lt.Folie 14 -&gt; Bsp.-Teil;</t>
        </r>
      </text>
    </comment>
    <comment ref="G34" authorId="0">
      <text>
        <r>
          <rPr>
            <sz val="8"/>
            <rFont val="Tahoma"/>
            <family val="0"/>
          </rPr>
          <t xml:space="preserve">Wert lt. Folie 16 - Bsp.-Teil;
</t>
        </r>
      </text>
    </comment>
  </commentList>
</comments>
</file>

<file path=xl/sharedStrings.xml><?xml version="1.0" encoding="utf-8"?>
<sst xmlns="http://schemas.openxmlformats.org/spreadsheetml/2006/main" count="49" uniqueCount="47">
  <si>
    <t>Ausgehend von einem vorläufigen Gewinn von € 100.000,00</t>
  </si>
  <si>
    <t>2014</t>
  </si>
  <si>
    <t>Höchstbeitragsgrundlage KV, PV und BMSVK</t>
  </si>
  <si>
    <t>Mindestbeitragsgrundlage KV</t>
  </si>
  <si>
    <t>Mindestbeitragsgrundlage PV</t>
  </si>
  <si>
    <t>Unfallversicherung</t>
  </si>
  <si>
    <t>KV-Beitragssatz</t>
  </si>
  <si>
    <t>PV-Beitragssatz</t>
  </si>
  <si>
    <t>BMSVK-Beitragssatz*</t>
  </si>
  <si>
    <t>* Basis: vorläufige KV-Beitragsgrundlage</t>
  </si>
  <si>
    <t>Variante 1</t>
  </si>
  <si>
    <t>Variante 2</t>
  </si>
  <si>
    <t>Variante 3</t>
  </si>
  <si>
    <t>Variante 4</t>
  </si>
  <si>
    <t>Variante 5</t>
  </si>
  <si>
    <t>Vorläufiges Ergebnis</t>
  </si>
  <si>
    <t>GF-Bezug</t>
  </si>
  <si>
    <t>KommSt</t>
  </si>
  <si>
    <t>DB</t>
  </si>
  <si>
    <t>DZ</t>
  </si>
  <si>
    <t>LNK</t>
  </si>
  <si>
    <t>Gewinn vSt</t>
  </si>
  <si>
    <t>KöSt</t>
  </si>
  <si>
    <t>KESt</t>
  </si>
  <si>
    <t>Ausschüttung netto</t>
  </si>
  <si>
    <t>Ausschüttungsbelastung</t>
  </si>
  <si>
    <t>GF Bezug</t>
  </si>
  <si>
    <t>BA-Pauschale</t>
  </si>
  <si>
    <t>SV/BMSVG (inkl. UV € 104,04)</t>
  </si>
  <si>
    <t>GFB - Grundfreibetrag</t>
  </si>
  <si>
    <t>Bmgl ESt</t>
  </si>
  <si>
    <t>ESt</t>
  </si>
  <si>
    <t>Nettobezug GF</t>
  </si>
  <si>
    <t>Steuerbelastung GmbH</t>
  </si>
  <si>
    <t>Steuerbelastung Gesellschafter</t>
  </si>
  <si>
    <t>Steuerbelastung insgesamt</t>
  </si>
  <si>
    <t>Verfügbarer Betrag GF</t>
  </si>
  <si>
    <t>zu beachten ist auch, dass die SVA der gewerblichen Wirtschaft bei wesentlich beteiligten Ges.-GF in jüngster Zeit auch Ausschüttungen in die GSVG-Beitragsgrundlage (bis zur Höchstbeitragsgrundlage) miteinbezieht;</t>
  </si>
  <si>
    <t>+ BAP</t>
  </si>
  <si>
    <t>Vergleich Ausschüttung vs. GF-Bezug</t>
  </si>
  <si>
    <t>Grenzsteuerbelastung beim GF</t>
  </si>
  <si>
    <t>+ Grundfreibetrag</t>
  </si>
  <si>
    <t>höherer verfügbarer Betrag ergibt sich bei niedrigem Gf-Bezug und höherer Steuerbelastung aufgrund der niedrigen GSVG-Beiträge</t>
  </si>
  <si>
    <t>MBG 4. Jahr</t>
  </si>
  <si>
    <t>Kosten auf Ebene der GmbH</t>
  </si>
  <si>
    <t>Kosten auf Ebene des Gesellschafters</t>
  </si>
  <si>
    <t>gesamt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</si>
</sst>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öS&quot;\ #,##0;\-&quot;öS&quot;\ #,##0"/>
    <numFmt numFmtId="165" formatCode="&quot;öS&quot;\ #,##0;[Red]\-&quot;öS&quot;\ #,##0"/>
    <numFmt numFmtId="166" formatCode="&quot;öS&quot;\ #,##0.00;\-&quot;öS&quot;\ #,##0.00"/>
    <numFmt numFmtId="167" formatCode="&quot;öS&quot;\ #,##0.00;[Red]\-&quot;öS&quot;\ #,##0.00"/>
    <numFmt numFmtId="168" formatCode="_-&quot;öS&quot;\ * #,##0_-;\-&quot;öS&quot;\ * #,##0_-;_-&quot;öS&quot;\ * &quot;-&quot;_-;_-@_-"/>
    <numFmt numFmtId="169" formatCode="_-&quot;öS&quot;\ * #,##0.00_-;\-&quot;öS&quot;\ * #,##0.00_-;_-&quot;öS&quot;\ * &quot;-&quot;??_-;_-@_-"/>
    <numFmt numFmtId="170" formatCode="#,##0.00_ ;\-#,##0.00\ "/>
    <numFmt numFmtId="171" formatCode="#,##0.0000"/>
    <numFmt numFmtId="172" formatCode="_-* #,##0.0000_-;\-* #,##0.0000_-;_-* &quot;-&quot;????_-;_-@_-"/>
    <numFmt numFmtId="173" formatCode="&quot;Ja&quot;;&quot;Ja&quot;;&quot;Nein&quot;"/>
    <numFmt numFmtId="174" formatCode="&quot;Wahr&quot;;&quot;Wahr&quot;;&quot;Falsch&quot;"/>
    <numFmt numFmtId="175" formatCode="&quot;Ein&quot;;&quot;Ein&quot;;&quot;Aus&quot;"/>
    <numFmt numFmtId="176" formatCode="[$€-2]\ #,##0.00_);[Red]\([$€-2]\ #,##0.00\)"/>
    <numFmt numFmtId="177" formatCode="0.0"/>
    <numFmt numFmtId="178" formatCode="0.0%"/>
    <numFmt numFmtId="179" formatCode="0.000%"/>
    <numFmt numFmtId="180" formatCode="#,##0.00000"/>
    <numFmt numFmtId="181" formatCode="#,##0.000000"/>
    <numFmt numFmtId="182" formatCode="[$-C07]dddd\,\ dd\.\ mmmm\ yyyy"/>
    <numFmt numFmtId="183" formatCode="_(* #,##0.00_);_(* \(#,##0.00\);_(* &quot;-&quot;??_);_(@_)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6"/>
      <name val="Arial"/>
      <family val="0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sz val="8"/>
      <name val="Tahoma"/>
      <family val="0"/>
    </font>
    <font>
      <i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sz val="11"/>
      <color indexed="10"/>
      <name val="Arial"/>
      <family val="2"/>
    </font>
    <font>
      <sz val="11"/>
      <color indexed="12"/>
      <name val="Arial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3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20" borderId="1" applyNumberFormat="0" applyAlignment="0" applyProtection="0"/>
    <xf numFmtId="0" fontId="4" fillId="20" borderId="2" applyNumberFormat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23" borderId="9" applyNumberFormat="0" applyAlignment="0" applyProtection="0"/>
  </cellStyleXfs>
  <cellXfs count="96">
    <xf numFmtId="0" fontId="0" fillId="0" borderId="0" xfId="0" applyAlignment="1">
      <alignment/>
    </xf>
    <xf numFmtId="43" fontId="0" fillId="0" borderId="10" xfId="42" applyBorder="1" applyAlignment="1">
      <alignment/>
    </xf>
    <xf numFmtId="49" fontId="21" fillId="19" borderId="11" xfId="42" applyNumberFormat="1" applyFont="1" applyFill="1" applyBorder="1" applyAlignment="1">
      <alignment horizontal="center"/>
    </xf>
    <xf numFmtId="49" fontId="21" fillId="0" borderId="0" xfId="42" applyNumberFormat="1" applyFont="1" applyBorder="1" applyAlignment="1">
      <alignment horizontal="center"/>
    </xf>
    <xf numFmtId="43" fontId="0" fillId="0" borderId="12" xfId="42" applyFont="1" applyBorder="1" applyAlignment="1">
      <alignment/>
    </xf>
    <xf numFmtId="4" fontId="0" fillId="24" borderId="13" xfId="42" applyNumberFormat="1" applyFill="1" applyBorder="1" applyAlignment="1">
      <alignment/>
    </xf>
    <xf numFmtId="4" fontId="0" fillId="0" borderId="0" xfId="42" applyNumberFormat="1" applyAlignment="1">
      <alignment/>
    </xf>
    <xf numFmtId="4" fontId="0" fillId="24" borderId="13" xfId="0" applyNumberFormat="1" applyFill="1" applyBorder="1" applyAlignment="1">
      <alignment/>
    </xf>
    <xf numFmtId="4" fontId="0" fillId="0" borderId="0" xfId="0" applyNumberFormat="1" applyAlignment="1">
      <alignment/>
    </xf>
    <xf numFmtId="43" fontId="0" fillId="0" borderId="12" xfId="42" applyFont="1" applyFill="1" applyBorder="1" applyAlignment="1">
      <alignment/>
    </xf>
    <xf numFmtId="4" fontId="0" fillId="0" borderId="13" xfId="0" applyNumberFormat="1" applyBorder="1" applyAlignment="1">
      <alignment/>
    </xf>
    <xf numFmtId="171" fontId="0" fillId="0" borderId="13" xfId="0" applyNumberFormat="1" applyBorder="1" applyAlignment="1">
      <alignment/>
    </xf>
    <xf numFmtId="43" fontId="0" fillId="0" borderId="14" xfId="42" applyFont="1" applyFill="1" applyBorder="1" applyAlignment="1">
      <alignment/>
    </xf>
    <xf numFmtId="2" fontId="0" fillId="0" borderId="15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Alignment="1">
      <alignment/>
    </xf>
    <xf numFmtId="179" fontId="22" fillId="0" borderId="0" xfId="51" applyNumberFormat="1" applyFont="1" applyBorder="1" applyAlignment="1">
      <alignment horizontal="right" wrapText="1"/>
    </xf>
    <xf numFmtId="0" fontId="21" fillId="10" borderId="0" xfId="0" applyFont="1" applyFill="1" applyAlignment="1">
      <alignment/>
    </xf>
    <xf numFmtId="0" fontId="0" fillId="10" borderId="0" xfId="0" applyFill="1" applyAlignment="1">
      <alignment/>
    </xf>
    <xf numFmtId="0" fontId="25" fillId="0" borderId="16" xfId="0" applyFont="1" applyBorder="1" applyAlignment="1">
      <alignment wrapText="1"/>
    </xf>
    <xf numFmtId="0" fontId="26" fillId="0" borderId="16" xfId="0" applyFont="1" applyBorder="1" applyAlignment="1">
      <alignment horizontal="center" wrapText="1"/>
    </xf>
    <xf numFmtId="3" fontId="25" fillId="0" borderId="16" xfId="0" applyNumberFormat="1" applyFont="1" applyBorder="1" applyAlignment="1">
      <alignment horizontal="right" wrapText="1"/>
    </xf>
    <xf numFmtId="3" fontId="26" fillId="0" borderId="16" xfId="0" applyNumberFormat="1" applyFont="1" applyBorder="1" applyAlignment="1">
      <alignment horizontal="right" wrapText="1"/>
    </xf>
    <xf numFmtId="10" fontId="25" fillId="0" borderId="16" xfId="0" applyNumberFormat="1" applyFont="1" applyBorder="1" applyAlignment="1">
      <alignment wrapText="1"/>
    </xf>
    <xf numFmtId="0" fontId="25" fillId="0" borderId="16" xfId="0" applyFont="1" applyBorder="1" applyAlignment="1">
      <alignment horizontal="right" wrapText="1"/>
    </xf>
    <xf numFmtId="1" fontId="25" fillId="0" borderId="16" xfId="0" applyNumberFormat="1" applyFont="1" applyBorder="1" applyAlignment="1">
      <alignment horizontal="right" wrapText="1"/>
    </xf>
    <xf numFmtId="0" fontId="27" fillId="0" borderId="17" xfId="0" applyFont="1" applyBorder="1" applyAlignment="1">
      <alignment wrapText="1"/>
    </xf>
    <xf numFmtId="10" fontId="27" fillId="0" borderId="18" xfId="0" applyNumberFormat="1" applyFont="1" applyBorder="1" applyAlignment="1">
      <alignment wrapText="1"/>
    </xf>
    <xf numFmtId="3" fontId="27" fillId="0" borderId="18" xfId="0" applyNumberFormat="1" applyFont="1" applyBorder="1" applyAlignment="1">
      <alignment horizontal="right" wrapText="1"/>
    </xf>
    <xf numFmtId="0" fontId="25" fillId="0" borderId="0" xfId="0" applyFont="1" applyBorder="1" applyAlignment="1">
      <alignment/>
    </xf>
    <xf numFmtId="0" fontId="25" fillId="0" borderId="0" xfId="0" applyFont="1" applyAlignment="1">
      <alignment/>
    </xf>
    <xf numFmtId="3" fontId="25" fillId="0" borderId="19" xfId="0" applyNumberFormat="1" applyFont="1" applyBorder="1" applyAlignment="1">
      <alignment horizontal="right" wrapText="1"/>
    </xf>
    <xf numFmtId="3" fontId="28" fillId="0" borderId="16" xfId="0" applyNumberFormat="1" applyFont="1" applyBorder="1" applyAlignment="1">
      <alignment horizontal="right" wrapText="1"/>
    </xf>
    <xf numFmtId="0" fontId="25" fillId="0" borderId="20" xfId="0" applyFont="1" applyBorder="1" applyAlignment="1">
      <alignment wrapText="1"/>
    </xf>
    <xf numFmtId="0" fontId="29" fillId="0" borderId="21" xfId="0" applyFont="1" applyBorder="1" applyAlignment="1">
      <alignment wrapText="1"/>
    </xf>
    <xf numFmtId="0" fontId="25" fillId="0" borderId="21" xfId="0" applyFont="1" applyBorder="1" applyAlignment="1">
      <alignment wrapText="1"/>
    </xf>
    <xf numFmtId="10" fontId="29" fillId="0" borderId="21" xfId="51" applyNumberFormat="1" applyFont="1" applyBorder="1" applyAlignment="1">
      <alignment horizontal="right" wrapText="1"/>
    </xf>
    <xf numFmtId="0" fontId="25" fillId="0" borderId="0" xfId="0" applyFont="1" applyBorder="1" applyAlignment="1">
      <alignment wrapText="1"/>
    </xf>
    <xf numFmtId="0" fontId="26" fillId="0" borderId="16" xfId="0" applyFont="1" applyBorder="1" applyAlignment="1">
      <alignment wrapText="1"/>
    </xf>
    <xf numFmtId="10" fontId="26" fillId="0" borderId="16" xfId="0" applyNumberFormat="1" applyFont="1" applyBorder="1" applyAlignment="1">
      <alignment wrapText="1"/>
    </xf>
    <xf numFmtId="3" fontId="26" fillId="0" borderId="20" xfId="0" applyNumberFormat="1" applyFont="1" applyBorder="1" applyAlignment="1">
      <alignment horizontal="right" wrapText="1"/>
    </xf>
    <xf numFmtId="10" fontId="25" fillId="0" borderId="16" xfId="0" applyNumberFormat="1" applyFont="1" applyBorder="1" applyAlignment="1">
      <alignment horizontal="center" wrapText="1"/>
    </xf>
    <xf numFmtId="3" fontId="25" fillId="0" borderId="20" xfId="0" applyNumberFormat="1" applyFont="1" applyBorder="1" applyAlignment="1">
      <alignment horizontal="right" wrapText="1"/>
    </xf>
    <xf numFmtId="0" fontId="25" fillId="0" borderId="17" xfId="0" applyFont="1" applyBorder="1" applyAlignment="1">
      <alignment wrapText="1"/>
    </xf>
    <xf numFmtId="10" fontId="25" fillId="0" borderId="18" xfId="0" applyNumberFormat="1" applyFont="1" applyBorder="1" applyAlignment="1">
      <alignment wrapText="1"/>
    </xf>
    <xf numFmtId="3" fontId="25" fillId="0" borderId="21" xfId="0" applyNumberFormat="1" applyFont="1" applyBorder="1" applyAlignment="1">
      <alignment horizontal="right" wrapText="1"/>
    </xf>
    <xf numFmtId="3" fontId="25" fillId="0" borderId="22" xfId="0" applyNumberFormat="1" applyFont="1" applyBorder="1" applyAlignment="1">
      <alignment horizontal="right" wrapText="1"/>
    </xf>
    <xf numFmtId="179" fontId="25" fillId="0" borderId="16" xfId="51" applyNumberFormat="1" applyFont="1" applyBorder="1" applyAlignment="1">
      <alignment horizontal="right" wrapText="1"/>
    </xf>
    <xf numFmtId="10" fontId="25" fillId="0" borderId="21" xfId="51" applyNumberFormat="1" applyFont="1" applyBorder="1" applyAlignment="1">
      <alignment horizontal="right" wrapText="1"/>
    </xf>
    <xf numFmtId="0" fontId="25" fillId="0" borderId="23" xfId="0" applyFont="1" applyBorder="1" applyAlignment="1">
      <alignment wrapText="1"/>
    </xf>
    <xf numFmtId="3" fontId="26" fillId="0" borderId="23" xfId="0" applyNumberFormat="1" applyFont="1" applyBorder="1" applyAlignment="1">
      <alignment horizontal="right" wrapText="1"/>
    </xf>
    <xf numFmtId="3" fontId="26" fillId="0" borderId="24" xfId="0" applyNumberFormat="1" applyFont="1" applyBorder="1" applyAlignment="1">
      <alignment horizontal="right" wrapText="1"/>
    </xf>
    <xf numFmtId="3" fontId="26" fillId="0" borderId="21" xfId="0" applyNumberFormat="1" applyFont="1" applyBorder="1" applyAlignment="1">
      <alignment horizontal="right" wrapText="1"/>
    </xf>
    <xf numFmtId="0" fontId="26" fillId="0" borderId="21" xfId="0" applyFont="1" applyBorder="1" applyAlignment="1">
      <alignment wrapText="1"/>
    </xf>
    <xf numFmtId="0" fontId="25" fillId="0" borderId="0" xfId="0" applyFont="1" applyBorder="1" applyAlignment="1" quotePrefix="1">
      <alignment wrapText="1"/>
    </xf>
    <xf numFmtId="3" fontId="25" fillId="0" borderId="0" xfId="0" applyNumberFormat="1" applyFont="1" applyBorder="1" applyAlignment="1">
      <alignment horizontal="right" wrapText="1"/>
    </xf>
    <xf numFmtId="3" fontId="25" fillId="0" borderId="0" xfId="0" applyNumberFormat="1" applyFont="1" applyAlignment="1">
      <alignment/>
    </xf>
    <xf numFmtId="43" fontId="0" fillId="0" borderId="0" xfId="42" applyFont="1" applyFill="1" applyBorder="1" applyAlignment="1">
      <alignment/>
    </xf>
    <xf numFmtId="0" fontId="25" fillId="24" borderId="21" xfId="0" applyFont="1" applyFill="1" applyBorder="1" applyAlignment="1">
      <alignment wrapText="1"/>
    </xf>
    <xf numFmtId="3" fontId="25" fillId="24" borderId="21" xfId="0" applyNumberFormat="1" applyFont="1" applyFill="1" applyBorder="1" applyAlignment="1">
      <alignment horizontal="right" wrapText="1"/>
    </xf>
    <xf numFmtId="0" fontId="25" fillId="24" borderId="20" xfId="0" applyFont="1" applyFill="1" applyBorder="1" applyAlignment="1">
      <alignment wrapText="1"/>
    </xf>
    <xf numFmtId="3" fontId="25" fillId="24" borderId="25" xfId="0" applyNumberFormat="1" applyFont="1" applyFill="1" applyBorder="1" applyAlignment="1">
      <alignment horizontal="right" wrapText="1"/>
    </xf>
    <xf numFmtId="0" fontId="0" fillId="0" borderId="26" xfId="0" applyBorder="1" applyAlignment="1" quotePrefix="1">
      <alignment/>
    </xf>
    <xf numFmtId="0" fontId="0" fillId="0" borderId="26" xfId="0" applyBorder="1" applyAlignment="1">
      <alignment/>
    </xf>
    <xf numFmtId="3" fontId="0" fillId="0" borderId="26" xfId="0" applyNumberFormat="1" applyBorder="1" applyAlignment="1">
      <alignment/>
    </xf>
    <xf numFmtId="3" fontId="26" fillId="0" borderId="27" xfId="0" applyNumberFormat="1" applyFont="1" applyBorder="1" applyAlignment="1">
      <alignment horizontal="right" wrapText="1"/>
    </xf>
    <xf numFmtId="4" fontId="0" fillId="0" borderId="0" xfId="42" applyNumberFormat="1" applyFont="1" applyAlignment="1">
      <alignment/>
    </xf>
    <xf numFmtId="0" fontId="0" fillId="0" borderId="10" xfId="0" applyBorder="1" applyAlignment="1">
      <alignment wrapText="1"/>
    </xf>
    <xf numFmtId="0" fontId="0" fillId="0" borderId="28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26" xfId="0" applyBorder="1" applyAlignment="1">
      <alignment wrapText="1"/>
    </xf>
    <xf numFmtId="0" fontId="0" fillId="0" borderId="15" xfId="0" applyBorder="1" applyAlignment="1">
      <alignment wrapText="1"/>
    </xf>
    <xf numFmtId="0" fontId="24" fillId="0" borderId="0" xfId="0" applyFont="1" applyAlignment="1">
      <alignment wrapText="1"/>
    </xf>
    <xf numFmtId="181" fontId="0" fillId="0" borderId="11" xfId="0" applyNumberFormat="1" applyBorder="1" applyAlignment="1">
      <alignment horizontal="center" vertical="center"/>
    </xf>
    <xf numFmtId="181" fontId="0" fillId="0" borderId="13" xfId="0" applyNumberFormat="1" applyBorder="1" applyAlignment="1">
      <alignment horizontal="center" vertical="center"/>
    </xf>
    <xf numFmtId="181" fontId="0" fillId="0" borderId="15" xfId="0" applyNumberFormat="1" applyBorder="1" applyAlignment="1">
      <alignment horizontal="center" vertical="center"/>
    </xf>
    <xf numFmtId="0" fontId="25" fillId="0" borderId="29" xfId="0" applyFont="1" applyBorder="1" applyAlignment="1">
      <alignment wrapText="1"/>
    </xf>
    <xf numFmtId="0" fontId="25" fillId="0" borderId="30" xfId="0" applyFont="1" applyBorder="1" applyAlignment="1">
      <alignment wrapText="1"/>
    </xf>
    <xf numFmtId="0" fontId="25" fillId="0" borderId="31" xfId="0" applyFont="1" applyBorder="1" applyAlignment="1">
      <alignment wrapText="1"/>
    </xf>
    <xf numFmtId="0" fontId="25" fillId="0" borderId="0" xfId="0" applyFont="1" applyBorder="1" applyAlignment="1">
      <alignment/>
    </xf>
    <xf numFmtId="0" fontId="25" fillId="0" borderId="32" xfId="0" applyFont="1" applyBorder="1" applyAlignment="1">
      <alignment/>
    </xf>
    <xf numFmtId="0" fontId="25" fillId="0" borderId="33" xfId="0" applyFont="1" applyBorder="1" applyAlignment="1">
      <alignment/>
    </xf>
    <xf numFmtId="0" fontId="25" fillId="0" borderId="34" xfId="0" applyFont="1" applyBorder="1" applyAlignment="1">
      <alignment/>
    </xf>
    <xf numFmtId="0" fontId="25" fillId="0" borderId="18" xfId="0" applyFont="1" applyBorder="1" applyAlignment="1">
      <alignment/>
    </xf>
    <xf numFmtId="0" fontId="25" fillId="0" borderId="35" xfId="0" applyFont="1" applyBorder="1" applyAlignment="1">
      <alignment/>
    </xf>
    <xf numFmtId="0" fontId="25" fillId="0" borderId="36" xfId="0" applyFont="1" applyBorder="1" applyAlignment="1">
      <alignment/>
    </xf>
    <xf numFmtId="0" fontId="0" fillId="0" borderId="21" xfId="0" applyBorder="1" applyAlignment="1">
      <alignment/>
    </xf>
    <xf numFmtId="3" fontId="25" fillId="0" borderId="21" xfId="0" applyNumberFormat="1" applyFont="1" applyBorder="1" applyAlignment="1">
      <alignment/>
    </xf>
    <xf numFmtId="3" fontId="0" fillId="0" borderId="21" xfId="0" applyNumberFormat="1" applyBorder="1" applyAlignment="1">
      <alignment/>
    </xf>
    <xf numFmtId="0" fontId="0" fillId="14" borderId="0" xfId="0" applyFill="1" applyAlignment="1">
      <alignment/>
    </xf>
    <xf numFmtId="3" fontId="0" fillId="14" borderId="0" xfId="0" applyNumberFormat="1" applyFill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58"/>
  <sheetViews>
    <sheetView tabSelected="1" workbookViewId="0" topLeftCell="A1">
      <selection activeCell="A1" sqref="A1"/>
    </sheetView>
  </sheetViews>
  <sheetFormatPr defaultColWidth="11.421875" defaultRowHeight="12.75"/>
  <cols>
    <col min="1" max="1" width="32.57421875" style="0" customWidth="1"/>
    <col min="2" max="2" width="11.7109375" style="0" customWidth="1"/>
    <col min="3" max="4" width="12.140625" style="0" bestFit="1" customWidth="1"/>
    <col min="5" max="5" width="13.57421875" style="0" customWidth="1"/>
    <col min="6" max="6" width="12.28125" style="0" customWidth="1"/>
    <col min="7" max="7" width="13.421875" style="0" customWidth="1"/>
  </cols>
  <sheetData>
    <row r="2" s="19" customFormat="1" ht="12.75">
      <c r="A2" s="18" t="s">
        <v>0</v>
      </c>
    </row>
    <row r="4" spans="1:3" ht="12.75">
      <c r="A4" s="1"/>
      <c r="B4" s="2" t="s">
        <v>1</v>
      </c>
      <c r="C4" s="3"/>
    </row>
    <row r="5" spans="1:3" ht="12.75">
      <c r="A5" s="4" t="s">
        <v>2</v>
      </c>
      <c r="B5" s="5">
        <f>5285*12</f>
        <v>63420</v>
      </c>
      <c r="C5" s="6"/>
    </row>
    <row r="6" spans="1:3" ht="12.75">
      <c r="A6" s="4" t="s">
        <v>3</v>
      </c>
      <c r="B6" s="5">
        <v>8459.88</v>
      </c>
      <c r="C6" s="67" t="s">
        <v>43</v>
      </c>
    </row>
    <row r="7" spans="1:3" ht="12.75">
      <c r="A7" s="4" t="s">
        <v>4</v>
      </c>
      <c r="B7" s="7">
        <v>8255.76</v>
      </c>
      <c r="C7" s="67" t="s">
        <v>43</v>
      </c>
    </row>
    <row r="8" spans="1:3" ht="12.75">
      <c r="A8" s="9" t="s">
        <v>5</v>
      </c>
      <c r="B8" s="10">
        <v>104.04</v>
      </c>
      <c r="C8" s="8"/>
    </row>
    <row r="9" spans="1:3" ht="12.75">
      <c r="A9" s="9" t="s">
        <v>6</v>
      </c>
      <c r="B9" s="11">
        <v>0.0765</v>
      </c>
      <c r="C9" s="78">
        <f>B9+B10+B11</f>
        <v>0.2768</v>
      </c>
    </row>
    <row r="10" spans="1:3" ht="12.75">
      <c r="A10" s="9" t="s">
        <v>7</v>
      </c>
      <c r="B10" s="11">
        <v>0.185</v>
      </c>
      <c r="C10" s="79"/>
    </row>
    <row r="11" spans="1:3" ht="12.75">
      <c r="A11" s="9" t="s">
        <v>8</v>
      </c>
      <c r="B11" s="11">
        <v>0.0153</v>
      </c>
      <c r="C11" s="80"/>
    </row>
    <row r="12" spans="1:3" ht="12.75">
      <c r="A12" s="12" t="s">
        <v>9</v>
      </c>
      <c r="B12" s="13"/>
      <c r="C12" s="14"/>
    </row>
    <row r="13" spans="1:3" ht="12.75">
      <c r="A13" s="15"/>
      <c r="B13" s="15"/>
      <c r="C13" s="15"/>
    </row>
    <row r="14" spans="1:3" ht="12.75">
      <c r="A14" s="58" t="s">
        <v>39</v>
      </c>
      <c r="B14" s="15"/>
      <c r="C14" s="15"/>
    </row>
    <row r="16" spans="1:7" ht="30">
      <c r="A16" s="20"/>
      <c r="B16" s="20"/>
      <c r="C16" s="21" t="s">
        <v>10</v>
      </c>
      <c r="D16" s="21" t="s">
        <v>11</v>
      </c>
      <c r="E16" s="21" t="s">
        <v>12</v>
      </c>
      <c r="F16" s="21" t="s">
        <v>13</v>
      </c>
      <c r="G16" s="21" t="s">
        <v>14</v>
      </c>
    </row>
    <row r="17" spans="1:7" ht="14.25">
      <c r="A17" s="20" t="s">
        <v>15</v>
      </c>
      <c r="B17" s="20"/>
      <c r="C17" s="22">
        <v>100000</v>
      </c>
      <c r="D17" s="22">
        <v>100000</v>
      </c>
      <c r="E17" s="22">
        <v>100000</v>
      </c>
      <c r="F17" s="22">
        <v>100000</v>
      </c>
      <c r="G17" s="22">
        <v>100000</v>
      </c>
    </row>
    <row r="18" spans="1:7" ht="15">
      <c r="A18" s="20" t="s">
        <v>16</v>
      </c>
      <c r="B18" s="20"/>
      <c r="C18" s="23">
        <v>80000</v>
      </c>
      <c r="D18" s="23">
        <v>85000</v>
      </c>
      <c r="E18" s="23">
        <v>86190</v>
      </c>
      <c r="F18" s="23">
        <v>50000</v>
      </c>
      <c r="G18" s="23">
        <v>25000</v>
      </c>
    </row>
    <row r="19" spans="1:7" ht="14.25">
      <c r="A19" s="20" t="s">
        <v>17</v>
      </c>
      <c r="B19" s="24">
        <v>0.03</v>
      </c>
      <c r="C19" s="22">
        <f>C18*0.03*-1</f>
        <v>-2400</v>
      </c>
      <c r="D19" s="22">
        <f>D18*0.03*-1</f>
        <v>-2550</v>
      </c>
      <c r="E19" s="22">
        <f>E18*0.03*-1</f>
        <v>-2585.7</v>
      </c>
      <c r="F19" s="22">
        <f>F18*0.03*-1</f>
        <v>-1500</v>
      </c>
      <c r="G19" s="22">
        <f>G18*0.03*-1</f>
        <v>-750</v>
      </c>
    </row>
    <row r="20" spans="1:7" ht="14.25">
      <c r="A20" s="20" t="s">
        <v>18</v>
      </c>
      <c r="B20" s="24">
        <v>0.045</v>
      </c>
      <c r="C20" s="22">
        <f>C18*0.045*-1</f>
        <v>-3600</v>
      </c>
      <c r="D20" s="22">
        <f>D18*0.045*-1</f>
        <v>-3825</v>
      </c>
      <c r="E20" s="22">
        <f>E18*0.045*-1</f>
        <v>-3878.5499999999997</v>
      </c>
      <c r="F20" s="22">
        <f>F18*0.045*-1</f>
        <v>-2250</v>
      </c>
      <c r="G20" s="22">
        <f>G18*0.045*-1</f>
        <v>-1125</v>
      </c>
    </row>
    <row r="21" spans="1:7" ht="14.25">
      <c r="A21" s="20" t="s">
        <v>19</v>
      </c>
      <c r="B21" s="24">
        <v>0.004</v>
      </c>
      <c r="C21" s="25">
        <f>C18*0.004*-1</f>
        <v>-320</v>
      </c>
      <c r="D21" s="25">
        <f>D18*0.004*-1</f>
        <v>-340</v>
      </c>
      <c r="E21" s="26">
        <f>E18*0.004*-1</f>
        <v>-344.76</v>
      </c>
      <c r="F21" s="25">
        <f>F18*0.004*-1</f>
        <v>-200</v>
      </c>
      <c r="G21" s="25">
        <f>G18*0.004*-1</f>
        <v>-100</v>
      </c>
    </row>
    <row r="22" spans="1:9" ht="14.25">
      <c r="A22" s="27" t="s">
        <v>20</v>
      </c>
      <c r="B22" s="28"/>
      <c r="C22" s="29">
        <f>SUM(C19:C21)</f>
        <v>-6320</v>
      </c>
      <c r="D22" s="29">
        <f>SUM(D19:D21)</f>
        <v>-6715</v>
      </c>
      <c r="E22" s="29">
        <f>SUM(E19:E21)</f>
        <v>-6809.01</v>
      </c>
      <c r="F22" s="29">
        <f>SUM(F19:F21)</f>
        <v>-3950</v>
      </c>
      <c r="G22" s="29">
        <f>SUM(G19:G21)</f>
        <v>-1975</v>
      </c>
      <c r="I22" s="16"/>
    </row>
    <row r="23" spans="1:7" ht="15" thickBot="1">
      <c r="A23" s="85"/>
      <c r="B23" s="85"/>
      <c r="C23" s="85"/>
      <c r="D23" s="85"/>
      <c r="E23" s="30"/>
      <c r="F23" s="31"/>
      <c r="G23" s="31"/>
    </row>
    <row r="24" spans="1:7" ht="14.25">
      <c r="A24" s="20" t="s">
        <v>21</v>
      </c>
      <c r="B24" s="20"/>
      <c r="C24" s="22">
        <f>C17-C18+C19+C20+C21</f>
        <v>13680</v>
      </c>
      <c r="D24" s="22">
        <f>D17-D18+D19+D20+D21</f>
        <v>8285</v>
      </c>
      <c r="E24" s="32">
        <f>E17-E18+E19+E20+E21</f>
        <v>7000.99</v>
      </c>
      <c r="F24" s="32">
        <f>F17-F18+F19+F20+F21</f>
        <v>46050</v>
      </c>
      <c r="G24" s="32">
        <f>G17-G18+G19+G20+G21</f>
        <v>73025</v>
      </c>
    </row>
    <row r="25" spans="1:16" ht="14.25">
      <c r="A25" s="20" t="s">
        <v>22</v>
      </c>
      <c r="B25" s="24">
        <v>0.25</v>
      </c>
      <c r="C25" s="22">
        <f>C24*-0.25</f>
        <v>-3420</v>
      </c>
      <c r="D25" s="22">
        <f>D24*-0.25</f>
        <v>-2071.25</v>
      </c>
      <c r="E25" s="33">
        <f>E24*-0.25</f>
        <v>-1750.2475</v>
      </c>
      <c r="F25" s="22">
        <f>F24*-0.25</f>
        <v>-11512.5</v>
      </c>
      <c r="G25" s="22">
        <f>G24*-0.25</f>
        <v>-18256.25</v>
      </c>
      <c r="K25" s="16"/>
      <c r="L25" s="16"/>
      <c r="M25" s="16"/>
      <c r="N25" s="16"/>
      <c r="O25" s="16"/>
      <c r="P25" s="16"/>
    </row>
    <row r="26" spans="1:7" ht="14.25">
      <c r="A26" s="20" t="s">
        <v>23</v>
      </c>
      <c r="B26" s="24">
        <v>0.25</v>
      </c>
      <c r="C26" s="22">
        <f>(C24+C25)*0.25*-1</f>
        <v>-2565</v>
      </c>
      <c r="D26" s="22">
        <f>(D24+D25)*0.25*-1</f>
        <v>-1553.4375</v>
      </c>
      <c r="E26" s="22">
        <f>(E24+E25)*0.25*-1</f>
        <v>-1312.685625</v>
      </c>
      <c r="F26" s="22">
        <f>(F24+F25)*0.25*-1</f>
        <v>-8634.375</v>
      </c>
      <c r="G26" s="22">
        <f>(G24+G25)*0.25*-1</f>
        <v>-13692.1875</v>
      </c>
    </row>
    <row r="27" spans="1:7" ht="15" thickBot="1">
      <c r="A27" s="86"/>
      <c r="B27" s="87"/>
      <c r="C27" s="88"/>
      <c r="D27" s="89"/>
      <c r="E27" s="30"/>
      <c r="F27" s="31"/>
      <c r="G27" s="31"/>
    </row>
    <row r="28" spans="1:15" ht="14.25">
      <c r="A28" s="61" t="s">
        <v>24</v>
      </c>
      <c r="B28" s="61"/>
      <c r="C28" s="62">
        <f>C24+C25+C26</f>
        <v>7695</v>
      </c>
      <c r="D28" s="62">
        <f>D24+D25+D26</f>
        <v>4660.3125</v>
      </c>
      <c r="E28" s="62">
        <f>E24+E25+E26</f>
        <v>3938.056875</v>
      </c>
      <c r="F28" s="62">
        <f>F24+F25+F26</f>
        <v>25903.125</v>
      </c>
      <c r="G28" s="62">
        <f>G24+G25+G26</f>
        <v>41076.5625</v>
      </c>
      <c r="K28" s="16"/>
      <c r="L28" s="16"/>
      <c r="M28" s="16"/>
      <c r="N28" s="16"/>
      <c r="O28" s="16"/>
    </row>
    <row r="29" spans="1:7" ht="14.25">
      <c r="A29" s="35" t="s">
        <v>25</v>
      </c>
      <c r="B29" s="36"/>
      <c r="C29" s="37">
        <v>0.4375</v>
      </c>
      <c r="D29" s="37">
        <v>0.4375</v>
      </c>
      <c r="E29" s="37">
        <v>0.4375</v>
      </c>
      <c r="F29" s="37">
        <v>0.4375</v>
      </c>
      <c r="G29" s="37">
        <v>0.4375</v>
      </c>
    </row>
    <row r="30" spans="1:7" ht="14.25">
      <c r="A30" s="81"/>
      <c r="B30" s="82"/>
      <c r="C30" s="82"/>
      <c r="D30" s="83"/>
      <c r="E30" s="38"/>
      <c r="F30" s="31"/>
      <c r="G30" s="31"/>
    </row>
    <row r="31" spans="1:7" ht="14.25">
      <c r="A31" s="20" t="s">
        <v>26</v>
      </c>
      <c r="B31" s="20"/>
      <c r="C31" s="22">
        <f>C18</f>
        <v>80000</v>
      </c>
      <c r="D31" s="22">
        <f>D18</f>
        <v>85000</v>
      </c>
      <c r="E31" s="22">
        <f>E18</f>
        <v>86190</v>
      </c>
      <c r="F31" s="22">
        <f>F18</f>
        <v>50000</v>
      </c>
      <c r="G31" s="22">
        <f>G18</f>
        <v>25000</v>
      </c>
    </row>
    <row r="32" spans="1:7" ht="14.25">
      <c r="A32" s="20" t="s">
        <v>27</v>
      </c>
      <c r="B32" s="24">
        <v>0.06</v>
      </c>
      <c r="C32" s="22">
        <f>C31*0.06*-1</f>
        <v>-4800</v>
      </c>
      <c r="D32" s="22">
        <f>D31*0.06*-1</f>
        <v>-5100</v>
      </c>
      <c r="E32" s="22">
        <f>E31*0.06*-1</f>
        <v>-5171.4</v>
      </c>
      <c r="F32" s="22">
        <f>F31*0.06*-1</f>
        <v>-3000</v>
      </c>
      <c r="G32" s="22">
        <f>G31*0.06*-1</f>
        <v>-1500</v>
      </c>
    </row>
    <row r="33" spans="1:7" ht="15">
      <c r="A33" s="39"/>
      <c r="B33" s="40"/>
      <c r="C33" s="41">
        <f>C31+C32</f>
        <v>75200</v>
      </c>
      <c r="D33" s="41">
        <f>D31+D32</f>
        <v>79900</v>
      </c>
      <c r="E33" s="41">
        <f>E31+E32</f>
        <v>81018.6</v>
      </c>
      <c r="F33" s="41">
        <f>F31+F32</f>
        <v>47000</v>
      </c>
      <c r="G33" s="41">
        <f>G31+G32</f>
        <v>23500</v>
      </c>
    </row>
    <row r="34" spans="1:9" ht="23.25" customHeight="1">
      <c r="A34" s="20" t="s">
        <v>28</v>
      </c>
      <c r="B34" s="42"/>
      <c r="C34" s="43">
        <f>($B$5*$C$9+$B$8)*-1</f>
        <v>-17658.696</v>
      </c>
      <c r="D34" s="43">
        <f>($B$5*$C$9+$B$8)*-1</f>
        <v>-17658.696</v>
      </c>
      <c r="E34" s="43">
        <f>($B$5*$C$9+$B$8)*-1</f>
        <v>-17658.696</v>
      </c>
      <c r="F34" s="43">
        <v>-12005.32</v>
      </c>
      <c r="G34" s="43">
        <v>-5948.27</v>
      </c>
      <c r="I34" s="16"/>
    </row>
    <row r="35" spans="1:7" ht="14.25">
      <c r="A35" s="44" t="s">
        <v>29</v>
      </c>
      <c r="B35" s="45"/>
      <c r="C35" s="46">
        <v>-3900</v>
      </c>
      <c r="D35" s="46">
        <v>-3900</v>
      </c>
      <c r="E35" s="46">
        <v>-3900</v>
      </c>
      <c r="F35" s="46">
        <v>-3900</v>
      </c>
      <c r="G35" s="46">
        <f>(G33+G34)*0.13*-1</f>
        <v>-2281.7249</v>
      </c>
    </row>
    <row r="36" spans="1:7" ht="15" thickBot="1">
      <c r="A36" s="86"/>
      <c r="B36" s="87"/>
      <c r="C36" s="85"/>
      <c r="D36" s="90"/>
      <c r="E36" s="30"/>
      <c r="F36" s="31"/>
      <c r="G36" s="31"/>
    </row>
    <row r="37" spans="1:7" ht="14.25">
      <c r="A37" s="20" t="s">
        <v>30</v>
      </c>
      <c r="B37" s="20"/>
      <c r="C37" s="22">
        <f>SUM(C33:C35)</f>
        <v>53641.304000000004</v>
      </c>
      <c r="D37" s="32">
        <f>SUM(D33:D35)</f>
        <v>58341.304000000004</v>
      </c>
      <c r="E37" s="32">
        <f>SUM(E33:E35)</f>
        <v>59459.90400000001</v>
      </c>
      <c r="F37" s="32">
        <f>SUM(F33:F35)</f>
        <v>31094.68</v>
      </c>
      <c r="G37" s="32">
        <f>SUM(G33:G35)</f>
        <v>15270.005099999998</v>
      </c>
    </row>
    <row r="38" spans="1:7" ht="14.25">
      <c r="A38" s="34" t="s">
        <v>31</v>
      </c>
      <c r="B38" s="34"/>
      <c r="C38" s="43">
        <f>(((C37-25000)/35000)*15125+5110)*-1</f>
        <v>-17487.134942857145</v>
      </c>
      <c r="D38" s="43">
        <f>(((D37-25000)/35000)*15125+5110)*-1</f>
        <v>-19518.206371428572</v>
      </c>
      <c r="E38" s="43">
        <f>(((E37-25000)/35000)*15125+5110)*-1</f>
        <v>-20001.601371428576</v>
      </c>
      <c r="F38" s="43">
        <f>(((F37-25000)/35000)*15125+5110)*-1</f>
        <v>-7743.7724285714285</v>
      </c>
      <c r="G38" s="43">
        <f>((G37-11000)/14000*5110)*-1</f>
        <v>-1558.5518614999996</v>
      </c>
    </row>
    <row r="39" spans="1:7" ht="14.25">
      <c r="A39" s="59" t="s">
        <v>32</v>
      </c>
      <c r="B39" s="59"/>
      <c r="C39" s="60">
        <f>C37+C38</f>
        <v>36154.16905714286</v>
      </c>
      <c r="D39" s="60">
        <f>D37+D38</f>
        <v>38823.09762857143</v>
      </c>
      <c r="E39" s="60">
        <f>E37+E38</f>
        <v>39458.30262857143</v>
      </c>
      <c r="F39" s="60">
        <f>F37+F38</f>
        <v>23350.907571428572</v>
      </c>
      <c r="G39" s="60">
        <f>G37+G38</f>
        <v>13711.453238499998</v>
      </c>
    </row>
    <row r="40" spans="1:7" ht="14.25">
      <c r="A40" s="81"/>
      <c r="B40" s="82"/>
      <c r="C40" s="82"/>
      <c r="D40" s="83"/>
      <c r="E40" s="38"/>
      <c r="F40" s="31"/>
      <c r="G40" s="31"/>
    </row>
    <row r="41" spans="1:7" ht="14.25">
      <c r="A41" s="20" t="s">
        <v>33</v>
      </c>
      <c r="B41" s="20"/>
      <c r="C41" s="22">
        <f>SUM(C19:C21,C25)</f>
        <v>-9740</v>
      </c>
      <c r="D41" s="22">
        <f>SUM(D19:D21,D25)</f>
        <v>-8786.25</v>
      </c>
      <c r="E41" s="22">
        <f>SUM(E19:E21,E25)</f>
        <v>-8559.2575</v>
      </c>
      <c r="F41" s="22">
        <f>SUM(F19:F21,F25)</f>
        <v>-15462.5</v>
      </c>
      <c r="G41" s="43">
        <f>SUM(G19:G21,G25)</f>
        <v>-20231.25</v>
      </c>
    </row>
    <row r="42" spans="1:8" ht="14.25">
      <c r="A42" s="20" t="s">
        <v>34</v>
      </c>
      <c r="B42" s="20"/>
      <c r="C42" s="22">
        <f>C38+C26</f>
        <v>-20052.134942857145</v>
      </c>
      <c r="D42" s="22">
        <f>D38+D26</f>
        <v>-21071.643871428572</v>
      </c>
      <c r="E42" s="22">
        <f>E38+E26</f>
        <v>-21314.28699642858</v>
      </c>
      <c r="F42" s="47">
        <f>F38+F26</f>
        <v>-16378.147428571428</v>
      </c>
      <c r="G42" s="46">
        <f>G38+G26</f>
        <v>-15250.7393615</v>
      </c>
      <c r="H42" s="14"/>
    </row>
    <row r="43" spans="1:8" ht="15">
      <c r="A43" s="20" t="s">
        <v>40</v>
      </c>
      <c r="B43" s="20"/>
      <c r="C43" s="48">
        <v>0.432143</v>
      </c>
      <c r="D43" s="48">
        <v>0.432143</v>
      </c>
      <c r="E43" s="48">
        <v>0.432143</v>
      </c>
      <c r="F43" s="48">
        <v>0.432143</v>
      </c>
      <c r="G43" s="49">
        <v>0.365</v>
      </c>
      <c r="H43" s="17"/>
    </row>
    <row r="44" spans="1:8" ht="22.5" customHeight="1">
      <c r="A44" s="50" t="s">
        <v>35</v>
      </c>
      <c r="B44" s="50"/>
      <c r="C44" s="51">
        <f>C41+C42</f>
        <v>-29792.134942857145</v>
      </c>
      <c r="D44" s="51">
        <f>D41+D42</f>
        <v>-29857.893871428572</v>
      </c>
      <c r="E44" s="51">
        <f>E41+E42</f>
        <v>-29873.544496428578</v>
      </c>
      <c r="F44" s="52">
        <f>F41+F42</f>
        <v>-31840.64742857143</v>
      </c>
      <c r="G44" s="53">
        <f>G41+G42</f>
        <v>-35481.989361500004</v>
      </c>
      <c r="H44" s="14"/>
    </row>
    <row r="45" spans="1:7" ht="14.25">
      <c r="A45" s="84"/>
      <c r="B45" s="84"/>
      <c r="C45" s="84"/>
      <c r="D45" s="84"/>
      <c r="E45" s="30"/>
      <c r="F45" s="30"/>
      <c r="G45" s="30"/>
    </row>
    <row r="46" spans="1:10" ht="15">
      <c r="A46" s="54" t="s">
        <v>36</v>
      </c>
      <c r="B46" s="36"/>
      <c r="C46" s="53">
        <f>C39+C28</f>
        <v>43849.16905714286</v>
      </c>
      <c r="D46" s="53">
        <f>D39+D28</f>
        <v>43483.41012857143</v>
      </c>
      <c r="E46" s="53">
        <f>E39+E28</f>
        <v>43396.35950357143</v>
      </c>
      <c r="F46" s="53">
        <f>F39+F28</f>
        <v>49254.03257142857</v>
      </c>
      <c r="G46" s="66">
        <f>G39+G28</f>
        <v>54788.0157385</v>
      </c>
      <c r="H46" s="68" t="s">
        <v>42</v>
      </c>
      <c r="I46" s="69"/>
      <c r="J46" s="70"/>
    </row>
    <row r="47" spans="1:10" ht="14.25">
      <c r="A47" s="55" t="s">
        <v>38</v>
      </c>
      <c r="B47" s="38"/>
      <c r="C47" s="56">
        <f>C32*-1</f>
        <v>4800</v>
      </c>
      <c r="D47" s="56">
        <f>D32*-1</f>
        <v>5100</v>
      </c>
      <c r="E47" s="56">
        <f>E32*-1</f>
        <v>5171.4</v>
      </c>
      <c r="F47" s="56">
        <f>F32*-1</f>
        <v>3000</v>
      </c>
      <c r="G47" s="56">
        <f>G32*-1</f>
        <v>1500</v>
      </c>
      <c r="H47" s="71"/>
      <c r="I47" s="72"/>
      <c r="J47" s="73"/>
    </row>
    <row r="48" spans="1:10" ht="12.75">
      <c r="A48" s="63" t="s">
        <v>41</v>
      </c>
      <c r="B48" s="64"/>
      <c r="C48" s="65">
        <f>C35*-1</f>
        <v>3900</v>
      </c>
      <c r="D48" s="65">
        <f>D35*-1</f>
        <v>3900</v>
      </c>
      <c r="E48" s="65">
        <f>E35*-1</f>
        <v>3900</v>
      </c>
      <c r="F48" s="65">
        <f>F35*-1</f>
        <v>3900</v>
      </c>
      <c r="G48" s="65">
        <f>G35*-1</f>
        <v>2281.7249</v>
      </c>
      <c r="H48" s="71"/>
      <c r="I48" s="72"/>
      <c r="J48" s="73"/>
    </row>
    <row r="49" spans="1:10" ht="14.25">
      <c r="A49" s="31" t="s">
        <v>36</v>
      </c>
      <c r="B49" s="31"/>
      <c r="C49" s="57">
        <f>C46+C47+C48</f>
        <v>52549.16905714286</v>
      </c>
      <c r="D49" s="57">
        <f>D46+D47+D48</f>
        <v>52483.41012857143</v>
      </c>
      <c r="E49" s="57">
        <f>E46+E47+E48</f>
        <v>52467.75950357143</v>
      </c>
      <c r="F49" s="57">
        <f>F46+F47+F48</f>
        <v>56154.03257142857</v>
      </c>
      <c r="G49" s="57">
        <f>G46+G47+G48</f>
        <v>58569.7406385</v>
      </c>
      <c r="H49" s="74"/>
      <c r="I49" s="75"/>
      <c r="J49" s="76"/>
    </row>
    <row r="50" spans="3:7" ht="12.75">
      <c r="C50" s="16"/>
      <c r="D50" s="16"/>
      <c r="E50" s="16"/>
      <c r="F50" s="16"/>
      <c r="G50" s="16"/>
    </row>
    <row r="51" spans="1:7" ht="14.25">
      <c r="A51" s="91" t="s">
        <v>44</v>
      </c>
      <c r="B51" s="91"/>
      <c r="C51" s="92">
        <f>(C22+C25+C26)*-1</f>
        <v>12305</v>
      </c>
      <c r="D51" s="92">
        <f>(D22+D25+D26)*-1</f>
        <v>10339.6875</v>
      </c>
      <c r="E51" s="92">
        <f>(E22+E25+E26)*-1</f>
        <v>9871.943125</v>
      </c>
      <c r="F51" s="92">
        <f>(F22+F25+F26)*-1</f>
        <v>24096.875</v>
      </c>
      <c r="G51" s="92">
        <f>(G22+G25+G26)*-1</f>
        <v>33923.4375</v>
      </c>
    </row>
    <row r="52" spans="1:7" ht="12.75">
      <c r="A52" s="91" t="s">
        <v>45</v>
      </c>
      <c r="B52" s="91"/>
      <c r="C52" s="93">
        <f>(C34+C38)*-1</f>
        <v>35145.830942857145</v>
      </c>
      <c r="D52" s="93">
        <f>(D34+D38)*-1</f>
        <v>37176.90237142857</v>
      </c>
      <c r="E52" s="93">
        <f>(E34+E38)*-1</f>
        <v>37660.297371428576</v>
      </c>
      <c r="F52" s="93">
        <f>(F34+F38)*-1</f>
        <v>19749.092428571428</v>
      </c>
      <c r="G52" s="93">
        <f>(G34+G38)*-1</f>
        <v>7506.8218615000005</v>
      </c>
    </row>
    <row r="53" spans="1:7" ht="12.75">
      <c r="A53" s="94" t="s">
        <v>46</v>
      </c>
      <c r="B53" s="94"/>
      <c r="C53" s="95">
        <f>C51+C52</f>
        <v>47450.830942857145</v>
      </c>
      <c r="D53" s="95">
        <f>D51+D52</f>
        <v>47516.58987142857</v>
      </c>
      <c r="E53" s="95">
        <f>E51+E52</f>
        <v>47532.240496428574</v>
      </c>
      <c r="F53" s="95">
        <f>F51+F52</f>
        <v>43845.96742857143</v>
      </c>
      <c r="G53" s="95">
        <f>G51+G52</f>
        <v>41430.2593615</v>
      </c>
    </row>
    <row r="54" spans="1:7" ht="12.75">
      <c r="A54" s="77" t="s">
        <v>37</v>
      </c>
      <c r="B54" s="77"/>
      <c r="C54" s="77"/>
      <c r="D54" s="77"/>
      <c r="E54" s="77"/>
      <c r="F54" s="77"/>
      <c r="G54" s="77"/>
    </row>
    <row r="55" spans="1:7" ht="12.75">
      <c r="A55" s="77"/>
      <c r="B55" s="77"/>
      <c r="C55" s="77"/>
      <c r="D55" s="77"/>
      <c r="E55" s="77"/>
      <c r="F55" s="77"/>
      <c r="G55" s="77"/>
    </row>
    <row r="56" spans="1:7" ht="12.75">
      <c r="A56" s="77"/>
      <c r="B56" s="77"/>
      <c r="C56" s="77"/>
      <c r="D56" s="77"/>
      <c r="E56" s="77"/>
      <c r="F56" s="77"/>
      <c r="G56" s="77"/>
    </row>
    <row r="58" spans="3:7" ht="12.75">
      <c r="C58" s="16"/>
      <c r="D58" s="16"/>
      <c r="E58" s="16"/>
      <c r="F58" s="16"/>
      <c r="G58" s="16"/>
    </row>
  </sheetData>
  <sheetProtection/>
  <mergeCells count="9">
    <mergeCell ref="H46:J49"/>
    <mergeCell ref="A54:G56"/>
    <mergeCell ref="C9:C11"/>
    <mergeCell ref="A40:D40"/>
    <mergeCell ref="A45:D45"/>
    <mergeCell ref="A23:D23"/>
    <mergeCell ref="A27:D27"/>
    <mergeCell ref="A30:D30"/>
    <mergeCell ref="A36:D36"/>
  </mergeCells>
  <printOptions/>
  <pageMargins left="0.75" right="0.75" top="1" bottom="1" header="0.4921259845" footer="0.4921259845"/>
  <pageSetup horizontalDpi="200" verticalDpi="2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Hübner &amp; Hübner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Hubert Fuchs</dc:creator>
  <cp:keywords/>
  <dc:description/>
  <cp:lastModifiedBy>Hubert Fuchs</cp:lastModifiedBy>
  <dcterms:created xsi:type="dcterms:W3CDTF">2014-04-13T20:56:37Z</dcterms:created>
  <dcterms:modified xsi:type="dcterms:W3CDTF">2014-04-13T23:41:05Z</dcterms:modified>
  <cp:category/>
  <cp:version/>
  <cp:contentType/>
  <cp:contentStatus/>
</cp:coreProperties>
</file>